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3"/>
  </bookViews>
  <sheets>
    <sheet name="F1" sheetId="1" r:id="rId1"/>
    <sheet name="F10" sheetId="2" r:id="rId2"/>
    <sheet name="F11" sheetId="3" r:id="rId3"/>
    <sheet name="F12" sheetId="4" r:id="rId4"/>
  </sheets>
  <definedNames/>
  <calcPr fullCalcOnLoad="1"/>
</workbook>
</file>

<file path=xl/sharedStrings.xml><?xml version="1.0" encoding="utf-8"?>
<sst xmlns="http://schemas.openxmlformats.org/spreadsheetml/2006/main" count="169" uniqueCount="69">
  <si>
    <t>M</t>
  </si>
  <si>
    <t>G</t>
  </si>
  <si>
    <t>B</t>
  </si>
  <si>
    <t>AB</t>
  </si>
  <si>
    <t>Ber</t>
  </si>
  <si>
    <t>C</t>
  </si>
  <si>
    <t>Piano inclinato. Scivolare senza attrito sulla rotaia a cuscino d'aria.</t>
  </si>
  <si>
    <t>partenza</t>
  </si>
  <si>
    <t>arrivo</t>
  </si>
  <si>
    <t>spostamento</t>
  </si>
  <si>
    <t>????</t>
  </si>
  <si>
    <t>x</t>
  </si>
  <si>
    <t>t</t>
  </si>
  <si>
    <t>1C 6-3-2008</t>
  </si>
  <si>
    <t>1E 7-3-2008</t>
  </si>
  <si>
    <t>cicli/minuto</t>
  </si>
  <si>
    <t>T periodo</t>
  </si>
  <si>
    <t>f frequenza</t>
  </si>
  <si>
    <t>s</t>
  </si>
  <si>
    <t>b</t>
  </si>
  <si>
    <t>h</t>
  </si>
  <si>
    <t>Inclinazione [mm]</t>
  </si>
  <si>
    <t>h/b</t>
  </si>
  <si>
    <r>
      <t>m/s</t>
    </r>
    <r>
      <rPr>
        <vertAlign val="superscript"/>
        <sz val="10"/>
        <rFont val="Arial"/>
        <family val="2"/>
      </rPr>
      <t>2</t>
    </r>
  </si>
  <si>
    <t>cm</t>
  </si>
  <si>
    <r>
      <t>D</t>
    </r>
    <r>
      <rPr>
        <sz val="10"/>
        <rFont val="Arial"/>
        <family val="0"/>
      </rPr>
      <t>x</t>
    </r>
  </si>
  <si>
    <t>Accelerazione discesa teorica</t>
  </si>
  <si>
    <r>
      <t>cm/ut</t>
    </r>
    <r>
      <rPr>
        <vertAlign val="superscript"/>
        <sz val="10"/>
        <rFont val="Arial"/>
        <family val="2"/>
      </rPr>
      <t>2</t>
    </r>
  </si>
  <si>
    <t>Equivalenza</t>
  </si>
  <si>
    <r>
      <t xml:space="preserve"> =(0,01m)/(0,7143s)</t>
    </r>
    <r>
      <rPr>
        <vertAlign val="superscript"/>
        <sz val="10"/>
        <rFont val="Arial"/>
        <family val="2"/>
      </rPr>
      <t>2</t>
    </r>
  </si>
  <si>
    <t>Media</t>
  </si>
  <si>
    <t>ut</t>
  </si>
  <si>
    <t>e%</t>
  </si>
  <si>
    <r>
      <t>v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[0;t]</t>
    </r>
  </si>
  <si>
    <r>
      <t>D</t>
    </r>
    <r>
      <rPr>
        <sz val="10"/>
        <rFont val="Arial"/>
        <family val="0"/>
      </rPr>
      <t>x[0;t]</t>
    </r>
  </si>
  <si>
    <r>
      <t>D</t>
    </r>
    <r>
      <rPr>
        <sz val="10"/>
        <rFont val="Arial"/>
        <family val="0"/>
      </rPr>
      <t>x[t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;t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</si>
  <si>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m/s</t>
  </si>
  <si>
    <r>
      <t>v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[t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;t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</si>
  <si>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D</t>
    </r>
    <r>
      <rPr>
        <sz val="10"/>
        <rFont val="Arial"/>
        <family val="0"/>
      </rPr>
      <t>x da 0</t>
    </r>
  </si>
  <si>
    <r>
      <t>v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da 0</t>
    </r>
  </si>
  <si>
    <r>
      <t>D</t>
    </r>
    <r>
      <rPr>
        <sz val="10"/>
        <rFont val="Arial"/>
        <family val="0"/>
      </rPr>
      <t>x cons</t>
    </r>
  </si>
  <si>
    <r>
      <t>v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cons</t>
    </r>
  </si>
  <si>
    <t>Terminologia, nomenclatura, vocabolario</t>
  </si>
  <si>
    <t>4T=</t>
  </si>
  <si>
    <r>
      <t>D</t>
    </r>
    <r>
      <rPr>
        <sz val="10"/>
        <rFont val="Arial"/>
        <family val="0"/>
      </rPr>
      <t>t cons</t>
    </r>
  </si>
  <si>
    <t>MAK moto ad acceleraz costante, partenza da fermo, velocita' dir prop al tempo.</t>
  </si>
  <si>
    <t>Misure</t>
  </si>
  <si>
    <t>Elaborazione</t>
  </si>
  <si>
    <t>ut unità di tempo arbitraria-comoda, fornita dal metronomo</t>
  </si>
  <si>
    <t>secondi</t>
  </si>
  <si>
    <t>metri</t>
  </si>
  <si>
    <r>
      <t>a [m/s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</si>
  <si>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Acceleraz</t>
  </si>
  <si>
    <t>t[s]</t>
  </si>
  <si>
    <r>
      <t>s=(1/2)at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[m]</t>
    </r>
  </si>
  <si>
    <t>posiz</t>
  </si>
  <si>
    <t>tm-ist</t>
  </si>
  <si>
    <t>s spaz</t>
  </si>
  <si>
    <t>v media</t>
  </si>
  <si>
    <t>Accelerazione discesa teorica dovuta all'inclinazione di questo caso</t>
  </si>
  <si>
    <t>a</t>
  </si>
  <si>
    <t>b/a</t>
  </si>
  <si>
    <t>giri</t>
  </si>
  <si>
    <t>vite</t>
  </si>
  <si>
    <t>Modello teorico</t>
  </si>
  <si>
    <t>Dati del film</t>
  </si>
  <si>
    <t>cons     consecutiv-i/e, cioe' un-o/a e il/la successiv-o/a</t>
  </si>
  <si>
    <t>s          spazio percorso a partire dall'inizio</t>
  </si>
  <si>
    <t>tm-ist    tempo-istante, distingue da tm-durata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</si>
</sst>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5.75"/>
      <name val="Arial"/>
      <family val="0"/>
    </font>
    <font>
      <sz val="8"/>
      <name val="Arial"/>
      <family val="2"/>
    </font>
    <font>
      <b/>
      <sz val="9.5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4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'F1'!$M$7:$M$12</c:f>
              <c:numCache/>
            </c:numRef>
          </c:xVal>
          <c:yVal>
            <c:numRef>
              <c:f>'F1'!$J$7:$J$12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'F1'!$M$7:$M$12</c:f>
              <c:numCache/>
            </c:numRef>
          </c:xVal>
          <c:yVal>
            <c:numRef>
              <c:f>'F1'!$N$7:$N$12</c:f>
              <c:numCache/>
            </c:numRef>
          </c:yVal>
          <c:smooth val="0"/>
        </c:ser>
        <c:axId val="54641917"/>
        <c:axId val="22015206"/>
      </c:scatterChart>
      <c:valAx>
        <c:axId val="54641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Dislivello 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15206"/>
        <c:crosses val="autoZero"/>
        <c:crossBetween val="midCat"/>
        <c:dispUnits/>
      </c:valAx>
      <c:valAx>
        <c:axId val="22015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Durata  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419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'F1'!$M$7:$M$12</c:f>
              <c:numCache/>
            </c:numRef>
          </c:xVal>
          <c:yVal>
            <c:numRef>
              <c:f>'F1'!$L$7:$L$12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'F1'!$Q$7:$Q$12</c:f>
              <c:numCache/>
            </c:numRef>
          </c:xVal>
          <c:yVal>
            <c:numRef>
              <c:f>'F1'!$R$7:$R$12</c:f>
              <c:numCache/>
            </c:numRef>
          </c:yVal>
          <c:smooth val="0"/>
        </c:ser>
        <c:axId val="63919127"/>
        <c:axId val="38401232"/>
      </c:scatterChart>
      <c:valAx>
        <c:axId val="63919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Dislivello 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01232"/>
        <c:crosses val="autoZero"/>
        <c:crossBetween val="midCat"/>
        <c:dispUnits/>
      </c:valAx>
      <c:valAx>
        <c:axId val="38401232"/>
        <c:scaling>
          <c:orientation val="minMax"/>
          <c:max val="0"/>
          <c:min val="-0.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Velocita' media  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19127"/>
        <c:crosses val="autoZero"/>
        <c:crossBetween val="midCat"/>
        <c:dispUnits/>
        <c:maj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'F10'!$B$8:$B$12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'F10'!$D$8:$D$12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'F10'!$B$15:$B$35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'F10'!$E$15:$E$35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10066769"/>
        <c:axId val="23492058"/>
      </c:scatterChart>
      <c:valAx>
        <c:axId val="10066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Durata   [1 periodo]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92058"/>
        <c:crosses val="autoZero"/>
        <c:crossBetween val="midCat"/>
        <c:dispUnits/>
        <c:majorUnit val="1"/>
      </c:valAx>
      <c:valAx>
        <c:axId val="23492058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Spostamento da fermo 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667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'F11'!$B$8:$B$12</c:f>
              <c:numCache/>
            </c:numRef>
          </c:xVal>
          <c:yVal>
            <c:numRef>
              <c:f>'F11'!$D$8:$D$12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'F11'!$B$15:$B$35</c:f>
              <c:numCache/>
            </c:numRef>
          </c:xVal>
          <c:yVal>
            <c:numRef>
              <c:f>'F11'!$E$15:$E$35</c:f>
              <c:numCache/>
            </c:numRef>
          </c:yVal>
          <c:smooth val="0"/>
        </c:ser>
        <c:axId val="10101931"/>
        <c:axId val="23808516"/>
      </c:scatterChart>
      <c:valAx>
        <c:axId val="10101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Durata   [1 periodo]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08516"/>
        <c:crosses val="autoZero"/>
        <c:crossBetween val="midCat"/>
        <c:dispUnits/>
        <c:majorUnit val="1"/>
      </c:valAx>
      <c:valAx>
        <c:axId val="23808516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Spostamento da fermo 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019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'F12'!$D$8:$D$12</c:f>
              <c:numCache/>
            </c:numRef>
          </c:xVal>
          <c:yVal>
            <c:numRef>
              <c:f>'F12'!$F$8:$F$12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'F12'!$B$35:$B$55</c:f>
              <c:numCache/>
            </c:numRef>
          </c:xVal>
          <c:yVal>
            <c:numRef>
              <c:f>'F12'!$C$35:$C$55</c:f>
              <c:numCache/>
            </c:numRef>
          </c:yVal>
          <c:smooth val="0"/>
        </c:ser>
        <c:axId val="12950053"/>
        <c:axId val="49441614"/>
      </c:scatterChart>
      <c:valAx>
        <c:axId val="12950053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Durata  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41614"/>
        <c:crosses val="autoZero"/>
        <c:crossBetween val="midCat"/>
        <c:dispUnits/>
        <c:majorUnit val="2"/>
      </c:valAx>
      <c:valAx>
        <c:axId val="49441614"/>
        <c:scaling>
          <c:orientation val="minMax"/>
          <c:max val="2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Spostamento da fermo 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50053"/>
        <c:crosses val="autoZero"/>
        <c:crossBetween val="midCat"/>
        <c:dispUnits/>
        <c:maj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'F12'!$D$9:$D$12</c:f>
              <c:numCache/>
            </c:numRef>
          </c:xVal>
          <c:yVal>
            <c:numRef>
              <c:f>'F12'!$G$9:$G$12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'F12'!$O$18:$O$19</c:f>
              <c:numCache/>
            </c:numRef>
          </c:xVal>
          <c:yVal>
            <c:numRef>
              <c:f>'F12'!$P$18:$P$19</c:f>
              <c:numCache/>
            </c:numRef>
          </c:yVal>
          <c:smooth val="0"/>
        </c:ser>
        <c:axId val="42321343"/>
        <c:axId val="45347768"/>
      </c:scatterChart>
      <c:valAx>
        <c:axId val="42321343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Durata  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47768"/>
        <c:crosses val="autoZero"/>
        <c:crossBetween val="midCat"/>
        <c:dispUnits/>
        <c:majorUnit val="2"/>
      </c:valAx>
      <c:valAx>
        <c:axId val="45347768"/>
        <c:scaling>
          <c:orientation val="minMax"/>
          <c:max val="0.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Velocità media dall'inizio 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21343"/>
        <c:crosses val="autoZero"/>
        <c:crossBetween val="midCat"/>
        <c:dispUnits/>
        <c:maj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'F12'!$R$8:$R$12</c:f>
              <c:numCache/>
            </c:numRef>
          </c:xVal>
          <c:yVal>
            <c:numRef>
              <c:f>'F12'!$W$8:$W$12</c:f>
              <c:numCache/>
            </c:numRef>
          </c:yVal>
          <c:smooth val="0"/>
        </c:ser>
        <c:axId val="5476729"/>
        <c:axId val="49290562"/>
      </c:scatterChart>
      <c:valAx>
        <c:axId val="5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90562"/>
        <c:crosses val="autoZero"/>
        <c:crossBetween val="midCat"/>
        <c:dispUnits/>
      </c:valAx>
      <c:valAx>
        <c:axId val="49290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67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22</xdr:row>
      <xdr:rowOff>133350</xdr:rowOff>
    </xdr:from>
    <xdr:to>
      <xdr:col>12</xdr:col>
      <xdr:colOff>38100</xdr:colOff>
      <xdr:row>25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24050" y="3733800"/>
          <a:ext cx="2705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 accelerazione di gravità terrestre, al livello del mare e 45° di latitudine</a:t>
          </a:r>
        </a:p>
      </xdr:txBody>
    </xdr:sp>
    <xdr:clientData/>
  </xdr:twoCellAnchor>
  <xdr:twoCellAnchor>
    <xdr:from>
      <xdr:col>5</xdr:col>
      <xdr:colOff>19050</xdr:colOff>
      <xdr:row>17</xdr:row>
      <xdr:rowOff>19050</xdr:rowOff>
    </xdr:from>
    <xdr:to>
      <xdr:col>10</xdr:col>
      <xdr:colOff>704850</xdr:colOff>
      <xdr:row>18</xdr:row>
      <xdr:rowOff>152400</xdr:rowOff>
    </xdr:to>
    <xdr:grpSp>
      <xdr:nvGrpSpPr>
        <xdr:cNvPr id="2" name="Group 3"/>
        <xdr:cNvGrpSpPr>
          <a:grpSpLocks/>
        </xdr:cNvGrpSpPr>
      </xdr:nvGrpSpPr>
      <xdr:grpSpPr>
        <a:xfrm>
          <a:off x="1581150" y="2809875"/>
          <a:ext cx="2466975" cy="295275"/>
          <a:chOff x="201" y="748"/>
          <a:chExt cx="259" cy="31"/>
        </a:xfrm>
        <a:solidFill>
          <a:srgbClr val="FFFFFF"/>
        </a:solidFill>
      </xdr:grpSpPr>
      <xdr:sp>
        <xdr:nvSpPr>
          <xdr:cNvPr id="3" name="AutoShape 4"/>
          <xdr:cNvSpPr>
            <a:spLocks/>
          </xdr:cNvSpPr>
        </xdr:nvSpPr>
        <xdr:spPr>
          <a:xfrm flipH="1">
            <a:off x="201" y="752"/>
            <a:ext cx="259" cy="27"/>
          </a:xfrm>
          <a:prstGeom prst="rt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5"/>
          <xdr:cNvSpPr txBox="1">
            <a:spLocks noChangeArrowheads="1"/>
          </xdr:cNvSpPr>
        </xdr:nvSpPr>
        <xdr:spPr>
          <a:xfrm>
            <a:off x="423" y="764"/>
            <a:ext cx="8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451" y="758"/>
            <a:ext cx="9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
b</a:t>
            </a:r>
          </a:p>
        </xdr:txBody>
      </xdr:sp>
      <xdr:sp>
        <xdr:nvSpPr>
          <xdr:cNvPr id="6" name="TextBox 7"/>
          <xdr:cNvSpPr txBox="1">
            <a:spLocks noChangeArrowheads="1"/>
          </xdr:cNvSpPr>
        </xdr:nvSpPr>
        <xdr:spPr>
          <a:xfrm>
            <a:off x="341" y="748"/>
            <a:ext cx="8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228600</xdr:colOff>
      <xdr:row>42</xdr:row>
      <xdr:rowOff>0</xdr:rowOff>
    </xdr:to>
    <xdr:graphicFrame>
      <xdr:nvGraphicFramePr>
        <xdr:cNvPr id="7" name="Chart 8"/>
        <xdr:cNvGraphicFramePr/>
      </xdr:nvGraphicFramePr>
      <xdr:xfrm>
        <a:off x="114300" y="4429125"/>
        <a:ext cx="26765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27</xdr:row>
      <xdr:rowOff>0</xdr:rowOff>
    </xdr:from>
    <xdr:to>
      <xdr:col>14</xdr:col>
      <xdr:colOff>95250</xdr:colOff>
      <xdr:row>42</xdr:row>
      <xdr:rowOff>9525</xdr:rowOff>
    </xdr:to>
    <xdr:graphicFrame>
      <xdr:nvGraphicFramePr>
        <xdr:cNvPr id="8" name="Chart 9"/>
        <xdr:cNvGraphicFramePr/>
      </xdr:nvGraphicFramePr>
      <xdr:xfrm>
        <a:off x="2895600" y="4429125"/>
        <a:ext cx="2686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12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352675" y="323850"/>
        <a:ext cx="26860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27</xdr:row>
      <xdr:rowOff>66675</xdr:rowOff>
    </xdr:from>
    <xdr:to>
      <xdr:col>12</xdr:col>
      <xdr:colOff>409575</xdr:colOff>
      <xdr:row>29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2095500" y="4457700"/>
          <a:ext cx="3352800" cy="257175"/>
        </a:xfrm>
        <a:prstGeom prst="rtTriangl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32</xdr:row>
      <xdr:rowOff>133350</xdr:rowOff>
    </xdr:from>
    <xdr:to>
      <xdr:col>12</xdr:col>
      <xdr:colOff>38100</xdr:colOff>
      <xdr:row>35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81250" y="5334000"/>
          <a:ext cx="2695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 accelerazione di gravità terrestre, al livello del mare e 45° di latitudine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13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800350" y="323850"/>
        <a:ext cx="26860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27</xdr:row>
      <xdr:rowOff>66675</xdr:rowOff>
    </xdr:from>
    <xdr:to>
      <xdr:col>13</xdr:col>
      <xdr:colOff>409575</xdr:colOff>
      <xdr:row>29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2543175" y="4457700"/>
          <a:ext cx="3352800" cy="257175"/>
        </a:xfrm>
        <a:prstGeom prst="rtTriangl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32</xdr:row>
      <xdr:rowOff>133350</xdr:rowOff>
    </xdr:from>
    <xdr:to>
      <xdr:col>13</xdr:col>
      <xdr:colOff>38100</xdr:colOff>
      <xdr:row>35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28925" y="5334000"/>
          <a:ext cx="2695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 accelerazione di gravità terrestre, al livello del mare e 45° di latitudine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142875</xdr:rowOff>
    </xdr:from>
    <xdr:to>
      <xdr:col>6</xdr:col>
      <xdr:colOff>428625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104775" y="2124075"/>
        <a:ext cx="27146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48</xdr:row>
      <xdr:rowOff>133350</xdr:rowOff>
    </xdr:from>
    <xdr:to>
      <xdr:col>10</xdr:col>
      <xdr:colOff>38100</xdr:colOff>
      <xdr:row>51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485900" y="8039100"/>
          <a:ext cx="2933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 accelerazione di gravità terrestre, al livello del mare e 45° di latitudine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12</xdr:col>
      <xdr:colOff>323850</xdr:colOff>
      <xdr:row>29</xdr:row>
      <xdr:rowOff>38100</xdr:rowOff>
    </xdr:to>
    <xdr:graphicFrame>
      <xdr:nvGraphicFramePr>
        <xdr:cNvPr id="3" name="Chart 4"/>
        <xdr:cNvGraphicFramePr/>
      </xdr:nvGraphicFramePr>
      <xdr:xfrm>
        <a:off x="2876550" y="2143125"/>
        <a:ext cx="27241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43</xdr:row>
      <xdr:rowOff>28575</xdr:rowOff>
    </xdr:from>
    <xdr:to>
      <xdr:col>10</xdr:col>
      <xdr:colOff>0</xdr:colOff>
      <xdr:row>45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1914525" y="7124700"/>
          <a:ext cx="2466975" cy="295275"/>
          <a:chOff x="201" y="748"/>
          <a:chExt cx="259" cy="31"/>
        </a:xfrm>
        <a:solidFill>
          <a:srgbClr val="FFFFFF"/>
        </a:solidFill>
      </xdr:grpSpPr>
      <xdr:sp>
        <xdr:nvSpPr>
          <xdr:cNvPr id="5" name="AutoShape 2"/>
          <xdr:cNvSpPr>
            <a:spLocks/>
          </xdr:cNvSpPr>
        </xdr:nvSpPr>
        <xdr:spPr>
          <a:xfrm flipH="1">
            <a:off x="201" y="752"/>
            <a:ext cx="259" cy="27"/>
          </a:xfrm>
          <a:prstGeom prst="rt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423" y="764"/>
            <a:ext cx="8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451" y="758"/>
            <a:ext cx="9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
b</a:t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341" y="748"/>
            <a:ext cx="8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</xdr:grpSp>
    <xdr:clientData/>
  </xdr:twoCellAnchor>
  <xdr:twoCellAnchor>
    <xdr:from>
      <xdr:col>15</xdr:col>
      <xdr:colOff>371475</xdr:colOff>
      <xdr:row>14</xdr:row>
      <xdr:rowOff>38100</xdr:rowOff>
    </xdr:from>
    <xdr:to>
      <xdr:col>23</xdr:col>
      <xdr:colOff>419100</xdr:colOff>
      <xdr:row>33</xdr:row>
      <xdr:rowOff>161925</xdr:rowOff>
    </xdr:to>
    <xdr:graphicFrame>
      <xdr:nvGraphicFramePr>
        <xdr:cNvPr id="9" name="Chart 9"/>
        <xdr:cNvGraphicFramePr/>
      </xdr:nvGraphicFramePr>
      <xdr:xfrm>
        <a:off x="6924675" y="2343150"/>
        <a:ext cx="362902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6.7109375" style="0" customWidth="1"/>
    <col min="3" max="9" width="5.00390625" style="0" customWidth="1"/>
    <col min="10" max="10" width="6.7109375" style="0" customWidth="1"/>
    <col min="11" max="11" width="12.00390625" style="0" bestFit="1" customWidth="1"/>
    <col min="12" max="14" width="6.7109375" style="0" customWidth="1"/>
    <col min="15" max="15" width="3.57421875" style="0" customWidth="1"/>
    <col min="16" max="16384" width="6.7109375" style="0" customWidth="1"/>
  </cols>
  <sheetData>
    <row r="1" spans="2:13" ht="12.75">
      <c r="B1" s="2" t="s">
        <v>6</v>
      </c>
      <c r="M1" t="s">
        <v>13</v>
      </c>
    </row>
    <row r="2" ht="12.75">
      <c r="B2" s="2" t="s">
        <v>45</v>
      </c>
    </row>
    <row r="3" ht="12.75">
      <c r="B3" s="2"/>
    </row>
    <row r="4" spans="2:14" ht="12.75">
      <c r="B4" s="16" t="s">
        <v>62</v>
      </c>
      <c r="C4" s="16" t="s">
        <v>18</v>
      </c>
      <c r="D4" s="16" t="s">
        <v>18</v>
      </c>
      <c r="E4" s="16" t="s">
        <v>18</v>
      </c>
      <c r="F4" s="16" t="s">
        <v>18</v>
      </c>
      <c r="G4" s="16" t="s">
        <v>18</v>
      </c>
      <c r="H4" s="16" t="s">
        <v>18</v>
      </c>
      <c r="I4" s="16" t="s">
        <v>18</v>
      </c>
      <c r="J4" s="16" t="s">
        <v>18</v>
      </c>
      <c r="K4" s="16"/>
      <c r="L4" s="14" t="s">
        <v>36</v>
      </c>
      <c r="M4" s="18" t="s">
        <v>64</v>
      </c>
      <c r="N4" s="19"/>
    </row>
    <row r="5" spans="2:14" ht="15.75">
      <c r="B5" s="17" t="s">
        <v>63</v>
      </c>
      <c r="C5" s="17" t="s">
        <v>0</v>
      </c>
      <c r="D5" s="17" t="s">
        <v>1</v>
      </c>
      <c r="E5" s="17" t="s">
        <v>2</v>
      </c>
      <c r="F5" s="17" t="s">
        <v>3</v>
      </c>
      <c r="G5" s="17" t="s">
        <v>4</v>
      </c>
      <c r="H5" s="17" t="s">
        <v>0</v>
      </c>
      <c r="I5" s="17" t="s">
        <v>5</v>
      </c>
      <c r="J5" s="17" t="s">
        <v>30</v>
      </c>
      <c r="K5" s="17" t="s">
        <v>61</v>
      </c>
      <c r="L5" s="15" t="s">
        <v>39</v>
      </c>
      <c r="M5" s="20"/>
      <c r="N5" s="21">
        <v>26</v>
      </c>
    </row>
    <row r="6" spans="2:14" ht="12.75"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58</v>
      </c>
      <c r="M6" s="22"/>
      <c r="N6" s="23"/>
    </row>
    <row r="7" spans="2:18" ht="12.75">
      <c r="B7">
        <v>-1</v>
      </c>
      <c r="C7">
        <v>23.5</v>
      </c>
      <c r="D7">
        <v>22.7</v>
      </c>
      <c r="E7">
        <v>23.1</v>
      </c>
      <c r="F7">
        <v>23.8</v>
      </c>
      <c r="G7">
        <v>23.1</v>
      </c>
      <c r="H7">
        <v>21.9</v>
      </c>
      <c r="I7">
        <v>23.2</v>
      </c>
      <c r="J7">
        <f aca="true" t="shared" si="0" ref="J7:J12">ROUND(AVERAGE(C7:I7),2)</f>
        <v>23.04</v>
      </c>
      <c r="K7">
        <f aca="true" t="shared" si="1" ref="K7:K12">ABS(B7)/$I$22</f>
        <v>0.0004347826086956522</v>
      </c>
      <c r="L7">
        <f aca="true" t="shared" si="2" ref="L7:L12">$B$18/J7</f>
        <v>-0.09965277777777777</v>
      </c>
      <c r="M7">
        <f aca="true" t="shared" si="3" ref="M7:M12">ABS(B7)</f>
        <v>1</v>
      </c>
      <c r="N7">
        <f aca="true" t="shared" si="4" ref="N7:N12">$N$5*SQRT(1/M7)</f>
        <v>26</v>
      </c>
      <c r="Q7">
        <v>0</v>
      </c>
      <c r="R7">
        <v>0</v>
      </c>
    </row>
    <row r="8" spans="2:18" ht="12.75">
      <c r="B8">
        <v>-1.5</v>
      </c>
      <c r="C8">
        <v>20.8</v>
      </c>
      <c r="D8">
        <v>21</v>
      </c>
      <c r="E8">
        <v>21.1</v>
      </c>
      <c r="F8">
        <v>20.8</v>
      </c>
      <c r="G8">
        <v>21.2</v>
      </c>
      <c r="H8">
        <v>21</v>
      </c>
      <c r="I8">
        <v>21.1</v>
      </c>
      <c r="J8">
        <f t="shared" si="0"/>
        <v>21</v>
      </c>
      <c r="K8">
        <f t="shared" si="1"/>
        <v>0.0006521739130434783</v>
      </c>
      <c r="L8">
        <f t="shared" si="2"/>
        <v>-0.10933333333333332</v>
      </c>
      <c r="M8">
        <f t="shared" si="3"/>
        <v>1.5</v>
      </c>
      <c r="N8">
        <f t="shared" si="4"/>
        <v>21.228911104120876</v>
      </c>
      <c r="Q8">
        <v>5</v>
      </c>
      <c r="R8">
        <v>-0.28</v>
      </c>
    </row>
    <row r="9" spans="2:14" ht="12.75">
      <c r="B9">
        <v>-2</v>
      </c>
      <c r="C9">
        <v>19</v>
      </c>
      <c r="D9">
        <v>19</v>
      </c>
      <c r="E9">
        <v>18.8</v>
      </c>
      <c r="F9">
        <v>18.2</v>
      </c>
      <c r="G9">
        <v>18.6</v>
      </c>
      <c r="H9">
        <v>18.8</v>
      </c>
      <c r="I9">
        <v>18.9</v>
      </c>
      <c r="J9">
        <f t="shared" si="0"/>
        <v>18.76</v>
      </c>
      <c r="K9">
        <f t="shared" si="1"/>
        <v>0.0008695652173913044</v>
      </c>
      <c r="L9">
        <f t="shared" si="2"/>
        <v>-0.12238805970149252</v>
      </c>
      <c r="M9">
        <f t="shared" si="3"/>
        <v>2</v>
      </c>
      <c r="N9">
        <f t="shared" si="4"/>
        <v>18.38477631085024</v>
      </c>
    </row>
    <row r="10" spans="2:14" ht="12.75">
      <c r="B10">
        <v>-2.5</v>
      </c>
      <c r="C10">
        <v>17.6</v>
      </c>
      <c r="D10">
        <v>17.2</v>
      </c>
      <c r="E10">
        <v>17.3</v>
      </c>
      <c r="F10">
        <v>17.6</v>
      </c>
      <c r="G10">
        <v>17.1</v>
      </c>
      <c r="H10">
        <v>17.2</v>
      </c>
      <c r="I10">
        <v>17.3</v>
      </c>
      <c r="J10">
        <f t="shared" si="0"/>
        <v>17.33</v>
      </c>
      <c r="K10">
        <f t="shared" si="1"/>
        <v>0.0010869565217391304</v>
      </c>
      <c r="L10">
        <f t="shared" si="2"/>
        <v>-0.1324870167339873</v>
      </c>
      <c r="M10">
        <f t="shared" si="3"/>
        <v>2.5</v>
      </c>
      <c r="N10">
        <f t="shared" si="4"/>
        <v>16.443843832875572</v>
      </c>
    </row>
    <row r="11" spans="2:14" ht="12.75">
      <c r="B11">
        <v>-3</v>
      </c>
      <c r="C11">
        <v>15.6</v>
      </c>
      <c r="D11">
        <v>15.5</v>
      </c>
      <c r="E11">
        <v>15.6</v>
      </c>
      <c r="F11">
        <v>16</v>
      </c>
      <c r="G11">
        <v>15.5</v>
      </c>
      <c r="H11">
        <v>15.5</v>
      </c>
      <c r="I11">
        <v>15.7</v>
      </c>
      <c r="J11">
        <f t="shared" si="0"/>
        <v>15.63</v>
      </c>
      <c r="K11">
        <f t="shared" si="1"/>
        <v>0.0013043478260869566</v>
      </c>
      <c r="L11">
        <f t="shared" si="2"/>
        <v>-0.14689699296225206</v>
      </c>
      <c r="M11">
        <f t="shared" si="3"/>
        <v>3</v>
      </c>
      <c r="N11">
        <f t="shared" si="4"/>
        <v>15.01110699893027</v>
      </c>
    </row>
    <row r="12" spans="2:14" ht="12.75">
      <c r="B12">
        <v>-3.5</v>
      </c>
      <c r="C12">
        <v>15.4</v>
      </c>
      <c r="D12">
        <v>15.3</v>
      </c>
      <c r="E12">
        <v>15.3</v>
      </c>
      <c r="F12">
        <v>15.4</v>
      </c>
      <c r="G12">
        <v>15.3</v>
      </c>
      <c r="H12">
        <v>15.2</v>
      </c>
      <c r="I12">
        <v>15.4</v>
      </c>
      <c r="J12">
        <f t="shared" si="0"/>
        <v>15.33</v>
      </c>
      <c r="K12">
        <f t="shared" si="1"/>
        <v>0.0015217391304347826</v>
      </c>
      <c r="L12">
        <f t="shared" si="2"/>
        <v>-0.14977168949771688</v>
      </c>
      <c r="M12">
        <f t="shared" si="3"/>
        <v>3.5</v>
      </c>
      <c r="N12">
        <f t="shared" si="4"/>
        <v>13.897584579446068</v>
      </c>
    </row>
    <row r="14" ht="12.75">
      <c r="B14" s="1" t="s">
        <v>24</v>
      </c>
    </row>
    <row r="15" spans="2:3" ht="12.75">
      <c r="B15">
        <v>235</v>
      </c>
      <c r="C15" t="s">
        <v>7</v>
      </c>
    </row>
    <row r="16" spans="2:10" ht="12.75">
      <c r="B16">
        <v>5.4</v>
      </c>
      <c r="C16" t="s">
        <v>8</v>
      </c>
      <c r="I16">
        <v>0.2</v>
      </c>
      <c r="J16" t="s">
        <v>10</v>
      </c>
    </row>
    <row r="17" spans="2:3" ht="12.75">
      <c r="B17">
        <f>B16-B15</f>
        <v>-229.6</v>
      </c>
      <c r="C17" t="s">
        <v>9</v>
      </c>
    </row>
    <row r="18" spans="2:3" ht="12.75">
      <c r="B18">
        <f>B17/100</f>
        <v>-2.296</v>
      </c>
      <c r="C18" t="s">
        <v>50</v>
      </c>
    </row>
    <row r="20" ht="12.75">
      <c r="I20" t="s">
        <v>21</v>
      </c>
    </row>
    <row r="21" spans="9:11" ht="12.75">
      <c r="I21" s="1" t="s">
        <v>60</v>
      </c>
      <c r="J21" s="1" t="s">
        <v>19</v>
      </c>
      <c r="K21" s="1" t="s">
        <v>61</v>
      </c>
    </row>
    <row r="22" spans="9:11" ht="12.75">
      <c r="I22">
        <v>2300</v>
      </c>
      <c r="J22">
        <v>6</v>
      </c>
      <c r="K22">
        <f>J22/I22</f>
        <v>0.0026086956521739132</v>
      </c>
    </row>
    <row r="25" ht="12.75">
      <c r="C25">
        <f>SQRT(-2*B18/C7^2)</f>
        <v>0.09118703139389871</v>
      </c>
    </row>
    <row r="26" spans="8:9" ht="14.25">
      <c r="H26">
        <v>-9.81</v>
      </c>
      <c r="I26" t="s">
        <v>23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6384" width="6.7109375" style="0" customWidth="1"/>
  </cols>
  <sheetData>
    <row r="1" spans="2:12" ht="12.75">
      <c r="B1" s="2" t="s">
        <v>6</v>
      </c>
      <c r="L1" t="s">
        <v>14</v>
      </c>
    </row>
    <row r="2" ht="12.75">
      <c r="B2" s="2"/>
    </row>
    <row r="3" ht="14.25">
      <c r="E3" s="1" t="s">
        <v>27</v>
      </c>
    </row>
    <row r="4" ht="12.75">
      <c r="E4" s="3">
        <v>30</v>
      </c>
    </row>
    <row r="5" spans="2:5" ht="12.75">
      <c r="B5" s="4"/>
      <c r="C5" s="4"/>
      <c r="D5" s="4"/>
      <c r="E5" s="4"/>
    </row>
    <row r="6" spans="2:5" ht="12.75">
      <c r="B6" s="4"/>
      <c r="C6" s="5" t="s">
        <v>24</v>
      </c>
      <c r="D6" s="5" t="s">
        <v>24</v>
      </c>
      <c r="E6" s="5" t="s">
        <v>24</v>
      </c>
    </row>
    <row r="7" spans="2:4" ht="12.75">
      <c r="B7" s="1" t="s">
        <v>12</v>
      </c>
      <c r="C7" s="1" t="s">
        <v>11</v>
      </c>
      <c r="D7" s="6" t="s">
        <v>25</v>
      </c>
    </row>
    <row r="8" spans="2:5" ht="12.75">
      <c r="B8">
        <v>0</v>
      </c>
      <c r="C8">
        <v>4.8</v>
      </c>
      <c r="D8">
        <f>C8-C$8</f>
        <v>0</v>
      </c>
      <c r="E8">
        <f>0.5*E$4*B8^2</f>
        <v>0</v>
      </c>
    </row>
    <row r="9" spans="2:5" ht="12.75">
      <c r="B9">
        <v>1</v>
      </c>
      <c r="C9">
        <v>30.5</v>
      </c>
      <c r="D9">
        <f>C9-C$8</f>
        <v>25.7</v>
      </c>
      <c r="E9">
        <f>0.5*E$4*B9^2</f>
        <v>15</v>
      </c>
    </row>
    <row r="10" spans="2:5" ht="12.75">
      <c r="B10">
        <v>2</v>
      </c>
      <c r="C10">
        <v>72.5</v>
      </c>
      <c r="D10">
        <f>C10-C$8</f>
        <v>67.7</v>
      </c>
      <c r="E10">
        <f>0.5*E$4*B10^2</f>
        <v>60</v>
      </c>
    </row>
    <row r="11" spans="2:5" ht="12.75">
      <c r="B11">
        <v>3</v>
      </c>
      <c r="C11">
        <v>131.5</v>
      </c>
      <c r="D11">
        <f>C11-C$8</f>
        <v>126.7</v>
      </c>
      <c r="E11">
        <f>0.5*E$4*B11^2</f>
        <v>135</v>
      </c>
    </row>
    <row r="12" spans="2:5" ht="12.75">
      <c r="B12">
        <v>4</v>
      </c>
      <c r="C12">
        <v>219.5</v>
      </c>
      <c r="D12">
        <f>C12-C$8</f>
        <v>214.7</v>
      </c>
      <c r="E12">
        <f>0.5*E$4*B12^2</f>
        <v>240</v>
      </c>
    </row>
    <row r="15" spans="2:5" ht="12.75">
      <c r="B15">
        <v>0</v>
      </c>
      <c r="E15">
        <f>0.5*E$4*B15^2</f>
        <v>0</v>
      </c>
    </row>
    <row r="16" spans="2:5" ht="12.75">
      <c r="B16">
        <v>0.2</v>
      </c>
      <c r="E16">
        <f aca="true" t="shared" si="0" ref="E16:E35">0.5*E$4*B16^2</f>
        <v>0.6000000000000001</v>
      </c>
    </row>
    <row r="17" spans="2:5" ht="12.75">
      <c r="B17">
        <v>0.4</v>
      </c>
      <c r="E17">
        <f t="shared" si="0"/>
        <v>2.4000000000000004</v>
      </c>
    </row>
    <row r="18" spans="2:5" ht="12.75">
      <c r="B18">
        <v>0.6</v>
      </c>
      <c r="E18">
        <f t="shared" si="0"/>
        <v>5.3999999999999995</v>
      </c>
    </row>
    <row r="19" spans="2:5" ht="12.75">
      <c r="B19">
        <v>0.8</v>
      </c>
      <c r="E19">
        <f t="shared" si="0"/>
        <v>9.600000000000001</v>
      </c>
    </row>
    <row r="20" spans="2:5" ht="12.75">
      <c r="B20">
        <v>1</v>
      </c>
      <c r="E20">
        <f t="shared" si="0"/>
        <v>15</v>
      </c>
    </row>
    <row r="21" spans="2:5" ht="12.75">
      <c r="B21">
        <v>1.2</v>
      </c>
      <c r="E21">
        <f t="shared" si="0"/>
        <v>21.599999999999998</v>
      </c>
    </row>
    <row r="22" spans="2:5" ht="12.75">
      <c r="B22">
        <v>1.4</v>
      </c>
      <c r="E22">
        <f t="shared" si="0"/>
        <v>29.399999999999995</v>
      </c>
    </row>
    <row r="23" spans="2:10" ht="12.75">
      <c r="B23">
        <v>1.6</v>
      </c>
      <c r="E23">
        <f t="shared" si="0"/>
        <v>38.400000000000006</v>
      </c>
      <c r="H23" t="s">
        <v>17</v>
      </c>
      <c r="J23" t="s">
        <v>16</v>
      </c>
    </row>
    <row r="24" spans="2:10" ht="12.75">
      <c r="B24">
        <v>1.8</v>
      </c>
      <c r="E24">
        <f t="shared" si="0"/>
        <v>48.6</v>
      </c>
      <c r="H24" t="s">
        <v>15</v>
      </c>
      <c r="J24" s="1" t="s">
        <v>18</v>
      </c>
    </row>
    <row r="25" spans="2:10" ht="12.75">
      <c r="B25">
        <v>2</v>
      </c>
      <c r="E25">
        <f t="shared" si="0"/>
        <v>60</v>
      </c>
      <c r="H25">
        <v>84</v>
      </c>
      <c r="J25">
        <f>60/H25</f>
        <v>0.7142857142857143</v>
      </c>
    </row>
    <row r="26" spans="2:5" ht="12.75">
      <c r="B26">
        <v>2.2</v>
      </c>
      <c r="E26">
        <f t="shared" si="0"/>
        <v>72.60000000000001</v>
      </c>
    </row>
    <row r="27" spans="2:5" ht="12.75">
      <c r="B27">
        <v>2.4</v>
      </c>
      <c r="E27">
        <f t="shared" si="0"/>
        <v>86.39999999999999</v>
      </c>
    </row>
    <row r="28" spans="2:5" ht="12.75">
      <c r="B28">
        <v>2.6</v>
      </c>
      <c r="E28">
        <f t="shared" si="0"/>
        <v>101.4</v>
      </c>
    </row>
    <row r="29" spans="2:5" ht="12.75">
      <c r="B29">
        <v>2.8</v>
      </c>
      <c r="E29">
        <f t="shared" si="0"/>
        <v>117.59999999999998</v>
      </c>
    </row>
    <row r="30" spans="2:8" ht="12.75">
      <c r="B30">
        <v>3</v>
      </c>
      <c r="E30">
        <f t="shared" si="0"/>
        <v>135</v>
      </c>
      <c r="H30" t="s">
        <v>21</v>
      </c>
    </row>
    <row r="31" spans="2:10" ht="12.75">
      <c r="B31">
        <v>3.2</v>
      </c>
      <c r="E31">
        <f t="shared" si="0"/>
        <v>153.60000000000002</v>
      </c>
      <c r="H31" s="1" t="s">
        <v>19</v>
      </c>
      <c r="I31" s="1" t="s">
        <v>20</v>
      </c>
      <c r="J31" s="1" t="s">
        <v>22</v>
      </c>
    </row>
    <row r="32" spans="2:10" ht="12.75">
      <c r="B32">
        <v>3.4</v>
      </c>
      <c r="E32">
        <f t="shared" si="0"/>
        <v>173.39999999999998</v>
      </c>
      <c r="H32">
        <v>2300</v>
      </c>
      <c r="I32">
        <v>6</v>
      </c>
      <c r="J32">
        <f>I32/H32</f>
        <v>0.0026086956521739132</v>
      </c>
    </row>
    <row r="33" spans="2:5" ht="12.75">
      <c r="B33">
        <v>3.6</v>
      </c>
      <c r="E33">
        <f t="shared" si="0"/>
        <v>194.4</v>
      </c>
    </row>
    <row r="34" spans="2:5" ht="12.75">
      <c r="B34">
        <v>3.8</v>
      </c>
      <c r="E34">
        <f t="shared" si="0"/>
        <v>216.6</v>
      </c>
    </row>
    <row r="35" spans="2:5" ht="12.75">
      <c r="B35">
        <v>4</v>
      </c>
      <c r="E35">
        <f t="shared" si="0"/>
        <v>240</v>
      </c>
    </row>
    <row r="36" spans="8:9" ht="14.25">
      <c r="H36">
        <v>-9.81</v>
      </c>
      <c r="I36" t="s">
        <v>23</v>
      </c>
    </row>
    <row r="38" ht="12.75">
      <c r="G38" t="s">
        <v>26</v>
      </c>
    </row>
    <row r="39" spans="8:9" ht="14.25">
      <c r="H39">
        <f>H36*J32</f>
        <v>-0.02559130434782609</v>
      </c>
      <c r="I39" t="s">
        <v>23</v>
      </c>
    </row>
    <row r="42" ht="12.75">
      <c r="G42" t="s">
        <v>28</v>
      </c>
    </row>
    <row r="43" spans="7:11" ht="14.25">
      <c r="G43" s="1" t="s">
        <v>27</v>
      </c>
      <c r="H43" t="s">
        <v>29</v>
      </c>
      <c r="K43">
        <f>0.01/J25^2</f>
        <v>0.0196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6384" width="6.7109375" style="0" customWidth="1"/>
  </cols>
  <sheetData>
    <row r="1" spans="2:13" ht="12.75">
      <c r="B1" s="2" t="s">
        <v>6</v>
      </c>
      <c r="M1" t="s">
        <v>14</v>
      </c>
    </row>
    <row r="2" ht="12.75">
      <c r="B2" s="2"/>
    </row>
    <row r="3" ht="14.25">
      <c r="G3" s="1" t="s">
        <v>27</v>
      </c>
    </row>
    <row r="4" spans="6:7" ht="12.75">
      <c r="F4">
        <v>14</v>
      </c>
      <c r="G4" s="3">
        <v>30</v>
      </c>
    </row>
    <row r="5" spans="2:7" ht="12.75">
      <c r="B5" s="4"/>
      <c r="C5" s="4"/>
      <c r="D5" s="4"/>
      <c r="G5" s="4"/>
    </row>
    <row r="6" spans="2:7" ht="12.75">
      <c r="B6" s="4"/>
      <c r="C6" s="5" t="s">
        <v>24</v>
      </c>
      <c r="D6" s="5" t="s">
        <v>24</v>
      </c>
      <c r="G6" s="5" t="s">
        <v>24</v>
      </c>
    </row>
    <row r="7" spans="2:4" ht="12.75">
      <c r="B7" s="1" t="s">
        <v>12</v>
      </c>
      <c r="C7" s="1" t="s">
        <v>11</v>
      </c>
      <c r="D7" s="6" t="s">
        <v>25</v>
      </c>
    </row>
    <row r="8" spans="2:7" ht="12.75">
      <c r="B8">
        <v>0</v>
      </c>
      <c r="C8">
        <v>4.8</v>
      </c>
      <c r="D8">
        <f>C8-C$8</f>
        <v>0</v>
      </c>
      <c r="E8">
        <f>B8*B8</f>
        <v>0</v>
      </c>
      <c r="F8">
        <f>$F$4*E8</f>
        <v>0</v>
      </c>
      <c r="G8">
        <f>0.5*G$4*B8^2</f>
        <v>0</v>
      </c>
    </row>
    <row r="9" spans="2:7" ht="12.75">
      <c r="B9">
        <v>1</v>
      </c>
      <c r="C9">
        <v>30.5</v>
      </c>
      <c r="D9">
        <f>C9-C$8</f>
        <v>25.7</v>
      </c>
      <c r="E9">
        <f>B9*B9</f>
        <v>1</v>
      </c>
      <c r="F9">
        <f>$F$4*E9</f>
        <v>14</v>
      </c>
      <c r="G9">
        <f>0.5*G$4*B9^2</f>
        <v>15</v>
      </c>
    </row>
    <row r="10" spans="2:7" ht="12.75">
      <c r="B10">
        <v>2</v>
      </c>
      <c r="C10">
        <v>72.5</v>
      </c>
      <c r="D10">
        <f>C10-C$8</f>
        <v>67.7</v>
      </c>
      <c r="E10">
        <f>B10*B10</f>
        <v>4</v>
      </c>
      <c r="F10">
        <f>$F$4*E10</f>
        <v>56</v>
      </c>
      <c r="G10">
        <f>0.5*G$4*B10^2</f>
        <v>60</v>
      </c>
    </row>
    <row r="11" spans="2:7" ht="12.75">
      <c r="B11">
        <v>3</v>
      </c>
      <c r="C11">
        <v>131.5</v>
      </c>
      <c r="D11">
        <f>C11-C$8</f>
        <v>126.7</v>
      </c>
      <c r="E11">
        <f>B11*B11</f>
        <v>9</v>
      </c>
      <c r="F11">
        <f>$F$4*E11</f>
        <v>126</v>
      </c>
      <c r="G11">
        <f>0.5*G$4*B11^2</f>
        <v>135</v>
      </c>
    </row>
    <row r="12" spans="2:7" ht="12.75">
      <c r="B12">
        <v>4</v>
      </c>
      <c r="C12">
        <v>219.5</v>
      </c>
      <c r="D12">
        <f>C12-C$8</f>
        <v>214.7</v>
      </c>
      <c r="E12">
        <f>B12*B12</f>
        <v>16</v>
      </c>
      <c r="F12">
        <f>$F$4*E12</f>
        <v>224</v>
      </c>
      <c r="G12">
        <f>0.5*G$4*B12^2</f>
        <v>240</v>
      </c>
    </row>
    <row r="15" spans="2:5" ht="12.75">
      <c r="B15">
        <v>0</v>
      </c>
      <c r="E15">
        <f aca="true" t="shared" si="0" ref="E15:E35">0.5*G$4*B15^2</f>
        <v>0</v>
      </c>
    </row>
    <row r="16" spans="2:5" ht="12.75">
      <c r="B16">
        <v>0.2</v>
      </c>
      <c r="E16">
        <f t="shared" si="0"/>
        <v>0.6000000000000001</v>
      </c>
    </row>
    <row r="17" spans="2:5" ht="12.75">
      <c r="B17">
        <v>0.4</v>
      </c>
      <c r="E17">
        <f t="shared" si="0"/>
        <v>2.4000000000000004</v>
      </c>
    </row>
    <row r="18" spans="2:5" ht="12.75">
      <c r="B18">
        <v>0.6</v>
      </c>
      <c r="E18">
        <f t="shared" si="0"/>
        <v>5.3999999999999995</v>
      </c>
    </row>
    <row r="19" spans="2:5" ht="12.75">
      <c r="B19">
        <v>0.8</v>
      </c>
      <c r="E19">
        <f t="shared" si="0"/>
        <v>9.600000000000001</v>
      </c>
    </row>
    <row r="20" spans="2:5" ht="12.75">
      <c r="B20">
        <v>1</v>
      </c>
      <c r="E20">
        <f t="shared" si="0"/>
        <v>15</v>
      </c>
    </row>
    <row r="21" spans="2:5" ht="12.75">
      <c r="B21">
        <v>1.2</v>
      </c>
      <c r="E21">
        <f t="shared" si="0"/>
        <v>21.599999999999998</v>
      </c>
    </row>
    <row r="22" spans="2:5" ht="12.75">
      <c r="B22">
        <v>1.4</v>
      </c>
      <c r="E22">
        <f t="shared" si="0"/>
        <v>29.399999999999995</v>
      </c>
    </row>
    <row r="23" spans="2:11" ht="12.75">
      <c r="B23">
        <v>1.6</v>
      </c>
      <c r="E23">
        <f t="shared" si="0"/>
        <v>38.400000000000006</v>
      </c>
      <c r="I23" t="s">
        <v>17</v>
      </c>
      <c r="K23" t="s">
        <v>16</v>
      </c>
    </row>
    <row r="24" spans="2:11" ht="12.75">
      <c r="B24">
        <v>1.8</v>
      </c>
      <c r="E24">
        <f t="shared" si="0"/>
        <v>48.6</v>
      </c>
      <c r="I24" t="s">
        <v>15</v>
      </c>
      <c r="K24" s="1" t="s">
        <v>18</v>
      </c>
    </row>
    <row r="25" spans="2:11" ht="12.75">
      <c r="B25">
        <v>2</v>
      </c>
      <c r="E25">
        <f t="shared" si="0"/>
        <v>60</v>
      </c>
      <c r="I25">
        <v>84</v>
      </c>
      <c r="K25">
        <f>60/I25</f>
        <v>0.7142857142857143</v>
      </c>
    </row>
    <row r="26" spans="2:5" ht="12.75">
      <c r="B26">
        <v>2.2</v>
      </c>
      <c r="E26">
        <f t="shared" si="0"/>
        <v>72.60000000000001</v>
      </c>
    </row>
    <row r="27" spans="2:5" ht="12.75">
      <c r="B27">
        <v>2.4</v>
      </c>
      <c r="E27">
        <f t="shared" si="0"/>
        <v>86.39999999999999</v>
      </c>
    </row>
    <row r="28" spans="2:5" ht="12.75">
      <c r="B28">
        <v>2.6</v>
      </c>
      <c r="E28">
        <f t="shared" si="0"/>
        <v>101.4</v>
      </c>
    </row>
    <row r="29" spans="2:5" ht="12.75">
      <c r="B29">
        <v>2.8</v>
      </c>
      <c r="E29">
        <f t="shared" si="0"/>
        <v>117.59999999999998</v>
      </c>
    </row>
    <row r="30" spans="2:9" ht="12.75">
      <c r="B30">
        <v>3</v>
      </c>
      <c r="E30">
        <f t="shared" si="0"/>
        <v>135</v>
      </c>
      <c r="I30" t="s">
        <v>21</v>
      </c>
    </row>
    <row r="31" spans="2:11" ht="12.75">
      <c r="B31">
        <v>3.2</v>
      </c>
      <c r="E31">
        <f t="shared" si="0"/>
        <v>153.60000000000002</v>
      </c>
      <c r="I31" s="1" t="s">
        <v>19</v>
      </c>
      <c r="J31" s="1" t="s">
        <v>20</v>
      </c>
      <c r="K31" s="1" t="s">
        <v>22</v>
      </c>
    </row>
    <row r="32" spans="2:11" ht="12.75">
      <c r="B32">
        <v>3.4</v>
      </c>
      <c r="E32">
        <f t="shared" si="0"/>
        <v>173.39999999999998</v>
      </c>
      <c r="I32">
        <v>2300</v>
      </c>
      <c r="J32">
        <v>6</v>
      </c>
      <c r="K32">
        <f>J32/I32</f>
        <v>0.0026086956521739132</v>
      </c>
    </row>
    <row r="33" spans="2:5" ht="12.75">
      <c r="B33">
        <v>3.6</v>
      </c>
      <c r="E33">
        <f t="shared" si="0"/>
        <v>194.4</v>
      </c>
    </row>
    <row r="34" spans="2:5" ht="12.75">
      <c r="B34">
        <v>3.8</v>
      </c>
      <c r="E34">
        <f t="shared" si="0"/>
        <v>216.6</v>
      </c>
    </row>
    <row r="35" spans="2:5" ht="12.75">
      <c r="B35">
        <v>4</v>
      </c>
      <c r="E35">
        <f t="shared" si="0"/>
        <v>240</v>
      </c>
    </row>
    <row r="36" spans="9:10" ht="14.25">
      <c r="I36">
        <v>-9.81</v>
      </c>
      <c r="J36" t="s">
        <v>23</v>
      </c>
    </row>
    <row r="38" ht="12.75">
      <c r="H38" t="s">
        <v>26</v>
      </c>
    </row>
    <row r="39" spans="9:10" ht="14.25">
      <c r="I39">
        <f>I36*K32</f>
        <v>-0.02559130434782609</v>
      </c>
      <c r="J39" t="s">
        <v>23</v>
      </c>
    </row>
    <row r="42" ht="12.75">
      <c r="H42" t="s">
        <v>28</v>
      </c>
    </row>
    <row r="43" spans="8:12" ht="14.25">
      <c r="H43" s="1" t="s">
        <v>27</v>
      </c>
      <c r="I43" t="s">
        <v>29</v>
      </c>
      <c r="L43">
        <f>0.01/K25^2</f>
        <v>0.0196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59"/>
  <sheetViews>
    <sheetView tabSelected="1" workbookViewId="0" topLeftCell="A1">
      <selection activeCell="AB18" sqref="AB18"/>
    </sheetView>
  </sheetViews>
  <sheetFormatPr defaultColWidth="9.140625" defaultRowHeight="12.75"/>
  <cols>
    <col min="1" max="1" width="1.7109375" style="0" customWidth="1"/>
    <col min="2" max="5" width="6.7109375" style="0" customWidth="1"/>
    <col min="6" max="7" width="7.28125" style="0" customWidth="1"/>
    <col min="8" max="8" width="7.8515625" style="0" bestFit="1" customWidth="1"/>
    <col min="9" max="9" width="7.421875" style="0" bestFit="1" customWidth="1"/>
    <col min="10" max="10" width="7.28125" style="0" customWidth="1"/>
    <col min="11" max="12" width="6.7109375" style="0" customWidth="1"/>
    <col min="13" max="13" width="5.7109375" style="0" customWidth="1"/>
    <col min="14" max="16384" width="6.7109375" style="0" customWidth="1"/>
  </cols>
  <sheetData>
    <row r="1" spans="2:12" ht="12.75">
      <c r="B1" s="2" t="s">
        <v>6</v>
      </c>
      <c r="L1" t="s">
        <v>14</v>
      </c>
    </row>
    <row r="2" spans="2:16" ht="12.75">
      <c r="B2" s="2" t="s">
        <v>45</v>
      </c>
      <c r="P2" t="s">
        <v>65</v>
      </c>
    </row>
    <row r="4" spans="2:22" ht="12.75">
      <c r="B4" s="9" t="s">
        <v>46</v>
      </c>
      <c r="C4" s="10"/>
      <c r="D4" s="9" t="s">
        <v>47</v>
      </c>
      <c r="E4" s="11"/>
      <c r="F4" s="11"/>
      <c r="G4" s="11"/>
      <c r="H4" s="11"/>
      <c r="I4" s="11"/>
      <c r="J4" s="10"/>
      <c r="N4" s="9" t="s">
        <v>46</v>
      </c>
      <c r="O4" s="10"/>
      <c r="P4" s="9" t="s">
        <v>47</v>
      </c>
      <c r="Q4" s="11"/>
      <c r="R4" s="11"/>
      <c r="S4" s="11"/>
      <c r="T4" s="11"/>
      <c r="U4" s="11"/>
      <c r="V4" s="10"/>
    </row>
    <row r="5" spans="2:22" ht="12.75">
      <c r="B5" s="7" t="s">
        <v>31</v>
      </c>
      <c r="C5" s="7" t="s">
        <v>24</v>
      </c>
      <c r="D5" s="7" t="s">
        <v>49</v>
      </c>
      <c r="E5" s="7" t="s">
        <v>50</v>
      </c>
      <c r="F5" s="7" t="s">
        <v>50</v>
      </c>
      <c r="G5" s="7" t="s">
        <v>36</v>
      </c>
      <c r="H5" s="7" t="s">
        <v>50</v>
      </c>
      <c r="I5" s="7" t="s">
        <v>49</v>
      </c>
      <c r="J5" s="7" t="s">
        <v>36</v>
      </c>
      <c r="N5" s="7" t="s">
        <v>31</v>
      </c>
      <c r="O5" s="7" t="s">
        <v>24</v>
      </c>
      <c r="P5" s="7" t="s">
        <v>49</v>
      </c>
      <c r="Q5" s="7" t="s">
        <v>50</v>
      </c>
      <c r="R5" s="7" t="s">
        <v>24</v>
      </c>
      <c r="S5" s="7" t="s">
        <v>36</v>
      </c>
      <c r="T5" s="7" t="s">
        <v>50</v>
      </c>
      <c r="U5" s="7" t="s">
        <v>49</v>
      </c>
      <c r="V5" s="7" t="s">
        <v>36</v>
      </c>
    </row>
    <row r="6" spans="2:22" ht="15.75">
      <c r="B6" s="12" t="s">
        <v>12</v>
      </c>
      <c r="C6" s="12" t="s">
        <v>11</v>
      </c>
      <c r="D6" s="12" t="s">
        <v>12</v>
      </c>
      <c r="E6" s="12" t="s">
        <v>11</v>
      </c>
      <c r="F6" s="13" t="s">
        <v>38</v>
      </c>
      <c r="G6" s="12" t="s">
        <v>39</v>
      </c>
      <c r="H6" s="13" t="s">
        <v>40</v>
      </c>
      <c r="I6" s="13" t="s">
        <v>44</v>
      </c>
      <c r="J6" s="12" t="s">
        <v>41</v>
      </c>
      <c r="N6" s="12" t="s">
        <v>12</v>
      </c>
      <c r="O6" s="12" t="s">
        <v>11</v>
      </c>
      <c r="P6" s="12" t="s">
        <v>12</v>
      </c>
      <c r="Q6" s="12" t="s">
        <v>11</v>
      </c>
      <c r="R6" s="13" t="s">
        <v>38</v>
      </c>
      <c r="S6" s="12" t="s">
        <v>39</v>
      </c>
      <c r="T6" s="13" t="s">
        <v>40</v>
      </c>
      <c r="U6" s="13" t="s">
        <v>44</v>
      </c>
      <c r="V6" s="12" t="s">
        <v>41</v>
      </c>
    </row>
    <row r="7" spans="2:22" ht="12.75">
      <c r="B7" s="8" t="s">
        <v>56</v>
      </c>
      <c r="C7" s="8" t="s">
        <v>55</v>
      </c>
      <c r="D7" s="8" t="s">
        <v>56</v>
      </c>
      <c r="E7" s="8" t="s">
        <v>55</v>
      </c>
      <c r="F7" s="8" t="s">
        <v>57</v>
      </c>
      <c r="G7" s="8" t="s">
        <v>58</v>
      </c>
      <c r="H7" s="8"/>
      <c r="I7" s="8"/>
      <c r="J7" s="8"/>
      <c r="N7" s="8" t="s">
        <v>56</v>
      </c>
      <c r="O7" s="8" t="s">
        <v>55</v>
      </c>
      <c r="P7" s="8" t="s">
        <v>56</v>
      </c>
      <c r="Q7" s="8" t="s">
        <v>55</v>
      </c>
      <c r="R7" s="8" t="s">
        <v>57</v>
      </c>
      <c r="S7" s="8" t="s">
        <v>58</v>
      </c>
      <c r="T7" s="8"/>
      <c r="U7" s="8"/>
      <c r="V7" s="8"/>
    </row>
    <row r="8" spans="2:28" ht="12.75">
      <c r="B8">
        <v>0</v>
      </c>
      <c r="C8">
        <v>4.8</v>
      </c>
      <c r="D8">
        <f>0</f>
        <v>0</v>
      </c>
      <c r="E8">
        <f>C8/100</f>
        <v>0.048</v>
      </c>
      <c r="F8">
        <f>E8-E$8</f>
        <v>0</v>
      </c>
      <c r="O8">
        <v>11.5</v>
      </c>
      <c r="R8">
        <v>0</v>
      </c>
      <c r="W8">
        <v>0</v>
      </c>
      <c r="Z8">
        <f>R9-R8</f>
        <v>15.5</v>
      </c>
      <c r="AA8">
        <f>W9-W8</f>
        <v>46</v>
      </c>
      <c r="AB8">
        <f>AA8/Z8</f>
        <v>2.967741935483871</v>
      </c>
    </row>
    <row r="9" spans="2:28" ht="12.75">
      <c r="B9">
        <v>4</v>
      </c>
      <c r="C9">
        <v>30.5</v>
      </c>
      <c r="D9">
        <f>B9*$I$41</f>
        <v>2.8</v>
      </c>
      <c r="E9">
        <f>C9/100</f>
        <v>0.305</v>
      </c>
      <c r="F9">
        <f>E9-E$8</f>
        <v>0.257</v>
      </c>
      <c r="G9">
        <f>F9/D9</f>
        <v>0.09178571428571429</v>
      </c>
      <c r="H9">
        <f>E9-E8</f>
        <v>0.257</v>
      </c>
      <c r="I9">
        <f>D9-D8</f>
        <v>2.8</v>
      </c>
      <c r="J9">
        <f>H9/I9</f>
        <v>0.09178571428571429</v>
      </c>
      <c r="O9">
        <v>27</v>
      </c>
      <c r="R9">
        <f>O9-$O$8</f>
        <v>15.5</v>
      </c>
      <c r="W9">
        <v>46</v>
      </c>
      <c r="X9">
        <f>W9/R9</f>
        <v>2.967741935483871</v>
      </c>
      <c r="Z9">
        <f>R10-R9</f>
        <v>41.2</v>
      </c>
      <c r="AA9">
        <f>W10-W9</f>
        <v>117</v>
      </c>
      <c r="AB9">
        <f>AA9/Z9</f>
        <v>2.8398058252427183</v>
      </c>
    </row>
    <row r="10" spans="2:28" ht="12.75">
      <c r="B10">
        <v>8</v>
      </c>
      <c r="C10">
        <v>72.5</v>
      </c>
      <c r="D10">
        <f>B10*$I$41</f>
        <v>5.6</v>
      </c>
      <c r="E10">
        <f>C10/100</f>
        <v>0.725</v>
      </c>
      <c r="F10">
        <f>E10-E$8</f>
        <v>0.6769999999999999</v>
      </c>
      <c r="G10">
        <f>F10/D10</f>
        <v>0.12089285714285714</v>
      </c>
      <c r="H10">
        <f>E10-E9</f>
        <v>0.42</v>
      </c>
      <c r="I10">
        <f>D10-D9</f>
        <v>2.8</v>
      </c>
      <c r="J10">
        <f>H10/I10</f>
        <v>0.15</v>
      </c>
      <c r="O10">
        <v>68.2</v>
      </c>
      <c r="R10">
        <f>O10-$O$8</f>
        <v>56.7</v>
      </c>
      <c r="W10">
        <v>163</v>
      </c>
      <c r="X10">
        <f>W10/R10</f>
        <v>2.874779541446208</v>
      </c>
      <c r="Z10">
        <f>R11-R10</f>
        <v>63.60000000000001</v>
      </c>
      <c r="AA10">
        <f>W11-W10</f>
        <v>176</v>
      </c>
      <c r="AB10">
        <f>AA10/Z10</f>
        <v>2.7672955974842766</v>
      </c>
    </row>
    <row r="11" spans="2:28" ht="12.75">
      <c r="B11">
        <v>12</v>
      </c>
      <c r="C11">
        <v>131.5</v>
      </c>
      <c r="D11">
        <f>B11*$I$41</f>
        <v>8.399999999999999</v>
      </c>
      <c r="E11">
        <f>C11/100</f>
        <v>1.315</v>
      </c>
      <c r="F11">
        <f>E11-E$8</f>
        <v>1.267</v>
      </c>
      <c r="G11">
        <f>F11/D11</f>
        <v>0.15083333333333335</v>
      </c>
      <c r="H11">
        <f>E11-E10</f>
        <v>0.59</v>
      </c>
      <c r="I11">
        <f>D11-D10</f>
        <v>2.799999999999999</v>
      </c>
      <c r="J11">
        <f>H11/I11</f>
        <v>0.21071428571428577</v>
      </c>
      <c r="O11">
        <v>131.8</v>
      </c>
      <c r="R11">
        <f>O11-$O$8</f>
        <v>120.30000000000001</v>
      </c>
      <c r="W11">
        <v>339</v>
      </c>
      <c r="X11">
        <f>W11/R11</f>
        <v>2.817955112219451</v>
      </c>
      <c r="Z11">
        <f>R12-R11</f>
        <v>86.89999999999998</v>
      </c>
      <c r="AA11">
        <f>W12-W11</f>
        <v>245</v>
      </c>
      <c r="AB11">
        <f>AA11/Z11</f>
        <v>2.81933256616801</v>
      </c>
    </row>
    <row r="12" spans="2:24" ht="12.75">
      <c r="B12">
        <v>16</v>
      </c>
      <c r="C12">
        <v>219.5</v>
      </c>
      <c r="D12">
        <f>B12*$I$41</f>
        <v>11.2</v>
      </c>
      <c r="E12">
        <f>C12/100</f>
        <v>2.195</v>
      </c>
      <c r="F12">
        <f>E12-E$8</f>
        <v>2.147</v>
      </c>
      <c r="G12">
        <f>F12/D12</f>
        <v>0.19169642857142857</v>
      </c>
      <c r="H12">
        <f>E12-E11</f>
        <v>0.8799999999999999</v>
      </c>
      <c r="I12">
        <f>D12-D11</f>
        <v>2.8000000000000007</v>
      </c>
      <c r="J12">
        <f>H12/I12</f>
        <v>0.31428571428571417</v>
      </c>
      <c r="O12">
        <v>218.7</v>
      </c>
      <c r="R12">
        <f>O12-$O$8</f>
        <v>207.2</v>
      </c>
      <c r="W12">
        <v>584</v>
      </c>
      <c r="X12">
        <f>W12/R12</f>
        <v>2.8185328185328187</v>
      </c>
    </row>
    <row r="18" spans="15:16" ht="12.75">
      <c r="O18">
        <v>0</v>
      </c>
      <c r="P18">
        <v>0</v>
      </c>
    </row>
    <row r="19" spans="15:16" ht="12.75">
      <c r="O19">
        <v>16</v>
      </c>
      <c r="P19">
        <v>0.32</v>
      </c>
    </row>
    <row r="31" spans="3:6" ht="12.75">
      <c r="C31" t="s">
        <v>52</v>
      </c>
      <c r="F31" t="s">
        <v>42</v>
      </c>
    </row>
    <row r="32" spans="3:6" ht="14.25">
      <c r="C32" s="1" t="s">
        <v>51</v>
      </c>
      <c r="F32" s="6" t="s">
        <v>38</v>
      </c>
    </row>
    <row r="33" spans="3:9" ht="15.75">
      <c r="C33" s="3">
        <v>0.038</v>
      </c>
      <c r="F33" s="6" t="s">
        <v>34</v>
      </c>
      <c r="G33" s="1" t="s">
        <v>39</v>
      </c>
      <c r="H33" s="6" t="s">
        <v>40</v>
      </c>
      <c r="I33" s="1" t="s">
        <v>41</v>
      </c>
    </row>
    <row r="34" spans="2:9" ht="15.75">
      <c r="B34" s="1" t="s">
        <v>53</v>
      </c>
      <c r="C34" t="s">
        <v>54</v>
      </c>
      <c r="F34" t="s">
        <v>48</v>
      </c>
      <c r="G34" s="1" t="s">
        <v>33</v>
      </c>
      <c r="H34" s="6" t="s">
        <v>35</v>
      </c>
      <c r="I34" s="1" t="s">
        <v>37</v>
      </c>
    </row>
    <row r="35" spans="2:6" ht="12.75">
      <c r="B35">
        <v>0</v>
      </c>
      <c r="C35">
        <f aca="true" t="shared" si="0" ref="C35:C55">0.5*C$33*B35^2</f>
        <v>0</v>
      </c>
      <c r="F35" t="s">
        <v>68</v>
      </c>
    </row>
    <row r="36" spans="2:6" ht="12.75">
      <c r="B36">
        <v>0.56</v>
      </c>
      <c r="C36">
        <f t="shared" si="0"/>
        <v>0.005958400000000001</v>
      </c>
      <c r="F36" t="s">
        <v>66</v>
      </c>
    </row>
    <row r="37" spans="2:6" ht="12.75">
      <c r="B37">
        <v>1.12</v>
      </c>
      <c r="C37">
        <f t="shared" si="0"/>
        <v>0.023833600000000003</v>
      </c>
      <c r="F37" t="s">
        <v>67</v>
      </c>
    </row>
    <row r="38" spans="2:3" ht="12.75">
      <c r="B38">
        <v>1.68</v>
      </c>
      <c r="C38">
        <f t="shared" si="0"/>
        <v>0.05362559999999999</v>
      </c>
    </row>
    <row r="39" spans="2:8" ht="12.75">
      <c r="B39">
        <v>2.24</v>
      </c>
      <c r="C39">
        <f t="shared" si="0"/>
        <v>0.09533440000000001</v>
      </c>
      <c r="F39" t="s">
        <v>17</v>
      </c>
      <c r="H39" t="s">
        <v>16</v>
      </c>
    </row>
    <row r="40" spans="2:10" ht="12.75">
      <c r="B40">
        <v>2.8</v>
      </c>
      <c r="C40">
        <f t="shared" si="0"/>
        <v>0.14895999999999998</v>
      </c>
      <c r="F40" t="s">
        <v>15</v>
      </c>
      <c r="H40" s="1" t="s">
        <v>18</v>
      </c>
      <c r="J40" s="1" t="s">
        <v>32</v>
      </c>
    </row>
    <row r="41" spans="2:10" ht="12.75">
      <c r="B41">
        <v>3.36</v>
      </c>
      <c r="C41">
        <f t="shared" si="0"/>
        <v>0.21450239999999995</v>
      </c>
      <c r="F41">
        <v>84</v>
      </c>
      <c r="H41">
        <f>60/F41</f>
        <v>0.7142857142857143</v>
      </c>
      <c r="I41">
        <f>ROUND(H41,1)</f>
        <v>0.7</v>
      </c>
      <c r="J41">
        <f>(I41-H41)/H41*100</f>
        <v>-2.0000000000000084</v>
      </c>
    </row>
    <row r="42" spans="2:10" ht="12.75">
      <c r="B42">
        <v>3.92</v>
      </c>
      <c r="C42">
        <f t="shared" si="0"/>
        <v>0.2919616</v>
      </c>
      <c r="G42" t="s">
        <v>43</v>
      </c>
      <c r="H42">
        <f>4*H41</f>
        <v>2.857142857142857</v>
      </c>
      <c r="I42">
        <f>ROUND(H42,1)</f>
        <v>2.9</v>
      </c>
      <c r="J42">
        <f>(I42-H42)/H42*100</f>
        <v>1.4999999999999947</v>
      </c>
    </row>
    <row r="43" spans="2:3" ht="12.75">
      <c r="B43">
        <v>4.48</v>
      </c>
      <c r="C43">
        <f t="shared" si="0"/>
        <v>0.38133760000000005</v>
      </c>
    </row>
    <row r="44" spans="2:3" ht="12.75">
      <c r="B44">
        <v>5.04</v>
      </c>
      <c r="C44">
        <f t="shared" si="0"/>
        <v>0.4826304</v>
      </c>
    </row>
    <row r="45" spans="2:3" ht="12.75">
      <c r="B45">
        <v>5.6</v>
      </c>
      <c r="C45">
        <f t="shared" si="0"/>
        <v>0.5958399999999999</v>
      </c>
    </row>
    <row r="46" spans="2:6" ht="12.75">
      <c r="B46">
        <v>6.16</v>
      </c>
      <c r="C46">
        <f t="shared" si="0"/>
        <v>0.7209664</v>
      </c>
      <c r="F46" t="s">
        <v>21</v>
      </c>
    </row>
    <row r="47" spans="2:8" ht="12.75">
      <c r="B47">
        <v>6.72</v>
      </c>
      <c r="C47">
        <f t="shared" si="0"/>
        <v>0.8580095999999998</v>
      </c>
      <c r="F47" s="1" t="s">
        <v>60</v>
      </c>
      <c r="G47" s="1" t="s">
        <v>19</v>
      </c>
      <c r="H47" s="1" t="s">
        <v>61</v>
      </c>
    </row>
    <row r="48" spans="2:8" ht="12.75">
      <c r="B48">
        <v>7.28</v>
      </c>
      <c r="C48">
        <f t="shared" si="0"/>
        <v>1.0069696000000001</v>
      </c>
      <c r="F48">
        <v>2300</v>
      </c>
      <c r="G48">
        <v>6</v>
      </c>
      <c r="H48">
        <f>G48/F48</f>
        <v>0.0026086956521739132</v>
      </c>
    </row>
    <row r="49" spans="2:3" ht="12.75">
      <c r="B49">
        <v>7.84</v>
      </c>
      <c r="C49">
        <f t="shared" si="0"/>
        <v>1.1678464</v>
      </c>
    </row>
    <row r="50" spans="2:3" ht="12.75">
      <c r="B50">
        <v>8.4</v>
      </c>
      <c r="C50">
        <f t="shared" si="0"/>
        <v>1.34064</v>
      </c>
    </row>
    <row r="51" spans="2:3" ht="12.75">
      <c r="B51">
        <v>8.96</v>
      </c>
      <c r="C51">
        <f t="shared" si="0"/>
        <v>1.5253504000000002</v>
      </c>
    </row>
    <row r="52" spans="2:8" ht="14.25">
      <c r="B52">
        <v>9.52</v>
      </c>
      <c r="C52">
        <f t="shared" si="0"/>
        <v>1.7219775999999998</v>
      </c>
      <c r="G52">
        <v>-9.81</v>
      </c>
      <c r="H52" t="s">
        <v>23</v>
      </c>
    </row>
    <row r="53" spans="2:3" ht="12.75">
      <c r="B53">
        <v>10.08</v>
      </c>
      <c r="C53">
        <f t="shared" si="0"/>
        <v>1.9305216</v>
      </c>
    </row>
    <row r="54" spans="2:5" ht="12.75">
      <c r="B54">
        <v>10.64</v>
      </c>
      <c r="C54">
        <f t="shared" si="0"/>
        <v>2.1509824</v>
      </c>
      <c r="E54" t="s">
        <v>59</v>
      </c>
    </row>
    <row r="55" spans="2:8" ht="14.25">
      <c r="B55">
        <v>11.2</v>
      </c>
      <c r="C55">
        <f t="shared" si="0"/>
        <v>2.3833599999999997</v>
      </c>
      <c r="G55">
        <f>G52*H48</f>
        <v>-0.02559130434782609</v>
      </c>
      <c r="H55" t="s">
        <v>23</v>
      </c>
    </row>
    <row r="59" ht="12.75">
      <c r="D59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Piano inclinato. Scivolare senza attrito sulla rotaia a cuscino d'aria.xls</dc:title>
  <dc:subject/>
  <dc:creator>Roberto Occa</dc:creator>
  <cp:keywords/>
  <dc:description/>
  <cp:lastModifiedBy>Roberto Occa</cp:lastModifiedBy>
  <cp:lastPrinted>2008-03-08T05:48:30Z</cp:lastPrinted>
  <dcterms:created xsi:type="dcterms:W3CDTF">2008-03-07T05:22:56Z</dcterms:created>
  <dcterms:modified xsi:type="dcterms:W3CDTF">2012-10-22T11:54:08Z</dcterms:modified>
  <cp:category/>
  <cp:version/>
  <cp:contentType/>
  <cp:contentStatus/>
</cp:coreProperties>
</file>