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8445" activeTab="1"/>
  </bookViews>
  <sheets>
    <sheet name="F5" sheetId="1" r:id="rId1"/>
    <sheet name="F5a" sheetId="2" r:id="rId2"/>
    <sheet name="F5b" sheetId="3" r:id="rId3"/>
    <sheet name="F5c" sheetId="4" r:id="rId4"/>
    <sheet name="F6_interpol" sheetId="5" r:id="rId5"/>
  </sheets>
  <definedNames/>
  <calcPr fullCalcOnLoad="1"/>
</workbook>
</file>

<file path=xl/sharedStrings.xml><?xml version="1.0" encoding="utf-8"?>
<sst xmlns="http://schemas.openxmlformats.org/spreadsheetml/2006/main" count="191" uniqueCount="80">
  <si>
    <t>Caduta verticale di un grave,</t>
  </si>
  <si>
    <t>s/ss</t>
  </si>
  <si>
    <t>da fermo e in velocita'.</t>
  </si>
  <si>
    <t>m/px</t>
  </si>
  <si>
    <t>(1)</t>
  </si>
  <si>
    <t>(2)</t>
  </si>
  <si>
    <t>(3)</t>
  </si>
  <si>
    <t>(4)</t>
  </si>
  <si>
    <t>(5)</t>
  </si>
  <si>
    <t>(6)</t>
  </si>
  <si>
    <t>t</t>
  </si>
  <si>
    <t>x</t>
  </si>
  <si>
    <t>s</t>
  </si>
  <si>
    <t>a=2s/t^2</t>
  </si>
  <si>
    <t>ss</t>
  </si>
  <si>
    <t>px</t>
  </si>
  <si>
    <t>m</t>
  </si>
  <si>
    <t>m/s^2</t>
  </si>
  <si>
    <t>g acceleraz gravità terrestre misurata al meglio</t>
  </si>
  <si>
    <t>al livello del mare e 45° di latitudine.</t>
  </si>
  <si>
    <t>(7)</t>
  </si>
  <si>
    <t>(8)</t>
  </si>
  <si>
    <t>(9)</t>
  </si>
  <si>
    <t>v_ist</t>
  </si>
  <si>
    <t>acceleraz</t>
  </si>
  <si>
    <t>m/s</t>
  </si>
  <si>
    <t>scarto</t>
  </si>
  <si>
    <t>media</t>
  </si>
  <si>
    <t>Retta interpolatrice v_ist</t>
  </si>
  <si>
    <t>Punto medio</t>
  </si>
  <si>
    <t>Correzione</t>
  </si>
  <si>
    <t>Ideale</t>
  </si>
  <si>
    <t>v=vm*2</t>
  </si>
  <si>
    <t>g acceleraz gravità terrestre come misurata nei laboratori</t>
  </si>
  <si>
    <t>accelerazione tra t= 0,2 e 0,5</t>
  </si>
  <si>
    <t>Interpolazione.</t>
  </si>
  <si>
    <t>cs/ss</t>
  </si>
  <si>
    <t>cm/px</t>
  </si>
  <si>
    <t>Interpolazione</t>
  </si>
  <si>
    <t>v</t>
  </si>
  <si>
    <t>Ds</t>
  </si>
  <si>
    <t>cs</t>
  </si>
  <si>
    <t>cm</t>
  </si>
  <si>
    <t>buoni da qui</t>
  </si>
  <si>
    <t>accelerazione</t>
  </si>
  <si>
    <t>buoni fino qui</t>
  </si>
  <si>
    <t>Caduta verticale di un grave.</t>
  </si>
  <si>
    <t>g acceleraz</t>
  </si>
  <si>
    <t>gravità,</t>
  </si>
  <si>
    <t>misura</t>
  </si>
  <si>
    <t>v istantanea</t>
  </si>
  <si>
    <t>laboratori</t>
  </si>
  <si>
    <t>(0,32-0,027)/0,2</t>
  </si>
  <si>
    <t>(5,06-1,47)/0,35</t>
  </si>
  <si>
    <t>scarto ns ms</t>
  </si>
  <si>
    <t>(1,816-0,804)/0,2</t>
  </si>
  <si>
    <t>v=2vm</t>
  </si>
  <si>
    <t>a</t>
  </si>
  <si>
    <t>Media delle accelerazioni</t>
  </si>
  <si>
    <t>intervallo [0,2 ; fine]</t>
  </si>
  <si>
    <t>t1</t>
  </si>
  <si>
    <t>t2</t>
  </si>
  <si>
    <t>PMA</t>
  </si>
  <si>
    <t>PMB</t>
  </si>
  <si>
    <t>Retta interpolatrice velocita'</t>
  </si>
  <si>
    <t>Rifatto con un intervallo dati diverso</t>
  </si>
  <si>
    <t>1</t>
  </si>
  <si>
    <t>2</t>
  </si>
  <si>
    <t>3</t>
  </si>
  <si>
    <t>4</t>
  </si>
  <si>
    <t>5</t>
  </si>
  <si>
    <t>6</t>
  </si>
  <si>
    <t>7</t>
  </si>
  <si>
    <t>8</t>
  </si>
  <si>
    <t>9</t>
  </si>
  <si>
    <t>10</t>
  </si>
  <si>
    <t>11</t>
  </si>
  <si>
    <t>Ampiezza dell'intervallo di calcolo Dt =</t>
  </si>
  <si>
    <t>2/60</t>
  </si>
  <si>
    <t>6/60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</si>
</sst>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s>
  <fonts count="15">
    <font>
      <sz val="10"/>
      <name val="Arial"/>
      <family val="0"/>
    </font>
    <font>
      <sz val="8"/>
      <name val="Arial"/>
      <family val="0"/>
    </font>
    <font>
      <b/>
      <sz val="10"/>
      <name val="Arial"/>
      <family val="2"/>
    </font>
    <font>
      <sz val="5.5"/>
      <name val="Arial"/>
      <family val="0"/>
    </font>
    <font>
      <b/>
      <sz val="11"/>
      <name val="Arial"/>
      <family val="2"/>
    </font>
    <font>
      <sz val="9.75"/>
      <name val="Arial"/>
      <family val="2"/>
    </font>
    <font>
      <sz val="10"/>
      <name val="Times New Roman"/>
      <family val="1"/>
    </font>
    <font>
      <sz val="10"/>
      <name val="Symbol"/>
      <family val="1"/>
    </font>
    <font>
      <b/>
      <sz val="12"/>
      <name val="Arial"/>
      <family val="2"/>
    </font>
    <font>
      <b/>
      <vertAlign val="subscript"/>
      <sz val="12"/>
      <name val="Arial"/>
      <family val="2"/>
    </font>
    <font>
      <b/>
      <sz val="12"/>
      <name val="Symbol"/>
      <family val="1"/>
    </font>
    <font>
      <sz val="5.75"/>
      <name val="Arial"/>
      <family val="0"/>
    </font>
    <font>
      <sz val="5.25"/>
      <name val="Arial"/>
      <family val="0"/>
    </font>
    <font>
      <sz val="9"/>
      <name val="Arial"/>
      <family val="2"/>
    </font>
    <font>
      <b/>
      <vertAlign val="superscript"/>
      <sz val="10"/>
      <name val="Arial"/>
      <family val="2"/>
    </font>
  </fonts>
  <fills count="3">
    <fill>
      <patternFill/>
    </fill>
    <fill>
      <patternFill patternType="gray125"/>
    </fill>
    <fill>
      <patternFill patternType="solid">
        <fgColor indexed="13"/>
        <bgColor indexed="64"/>
      </patternFill>
    </fill>
  </fills>
  <borders count="13">
    <border>
      <left/>
      <right/>
      <top/>
      <bottom/>
      <diagonal/>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2" fillId="0" borderId="0" xfId="0" applyFont="1" applyAlignment="1">
      <alignment/>
    </xf>
    <xf numFmtId="0" fontId="0" fillId="0" borderId="0" xfId="0" applyAlignment="1">
      <alignment horizontal="right"/>
    </xf>
    <xf numFmtId="49" fontId="0" fillId="0" borderId="0" xfId="0" applyNumberFormat="1" applyAlignment="1">
      <alignment horizontal="center"/>
    </xf>
    <xf numFmtId="0" fontId="0" fillId="0" borderId="1" xfId="0" applyBorder="1" applyAlignment="1">
      <alignment horizontal="right"/>
    </xf>
    <xf numFmtId="0" fontId="2" fillId="0" borderId="2" xfId="0" applyFont="1" applyBorder="1" applyAlignment="1">
      <alignment horizontal="left"/>
    </xf>
    <xf numFmtId="0" fontId="0" fillId="0" borderId="3" xfId="0" applyBorder="1" applyAlignment="1">
      <alignment horizontal="right"/>
    </xf>
    <xf numFmtId="0" fontId="0" fillId="0" borderId="4" xfId="0" applyBorder="1" applyAlignment="1">
      <alignment horizontal="right"/>
    </xf>
    <xf numFmtId="164" fontId="0" fillId="0" borderId="0" xfId="0" applyNumberFormat="1" applyAlignment="1">
      <alignment/>
    </xf>
    <xf numFmtId="0" fontId="0" fillId="2" borderId="0" xfId="0" applyFill="1" applyAlignment="1">
      <alignment/>
    </xf>
    <xf numFmtId="164" fontId="0" fillId="2" borderId="0" xfId="0" applyNumberFormat="1" applyFill="1" applyAlignment="1">
      <alignment/>
    </xf>
    <xf numFmtId="164" fontId="0" fillId="0" borderId="5" xfId="0" applyNumberFormat="1" applyBorder="1" applyAlignment="1">
      <alignment/>
    </xf>
    <xf numFmtId="0" fontId="0" fillId="0" borderId="0" xfId="0" applyAlignment="1">
      <alignment horizontal="left"/>
    </xf>
    <xf numFmtId="0" fontId="0" fillId="0" borderId="2" xfId="0" applyBorder="1" applyAlignment="1">
      <alignment/>
    </xf>
    <xf numFmtId="164" fontId="0" fillId="0" borderId="0" xfId="0" applyNumberFormat="1" applyFont="1" applyAlignment="1">
      <alignment/>
    </xf>
    <xf numFmtId="164" fontId="2" fillId="0" borderId="0" xfId="0" applyNumberFormat="1" applyFont="1" applyAlignment="1">
      <alignment/>
    </xf>
    <xf numFmtId="10" fontId="2" fillId="0" borderId="0" xfId="0" applyNumberFormat="1" applyFont="1" applyAlignment="1">
      <alignment/>
    </xf>
    <xf numFmtId="164" fontId="0" fillId="0" borderId="5" xfId="0" applyNumberFormat="1" applyFont="1" applyBorder="1" applyAlignment="1">
      <alignment/>
    </xf>
    <xf numFmtId="2" fontId="0" fillId="0" borderId="0" xfId="0" applyNumberFormat="1" applyFont="1" applyAlignment="1">
      <alignment/>
    </xf>
    <xf numFmtId="165" fontId="0" fillId="0" borderId="0" xfId="0" applyNumberFormat="1" applyAlignment="1">
      <alignment/>
    </xf>
    <xf numFmtId="2" fontId="0" fillId="0" borderId="5" xfId="0" applyNumberFormat="1" applyFont="1" applyBorder="1" applyAlignment="1">
      <alignment/>
    </xf>
    <xf numFmtId="165" fontId="0" fillId="0" borderId="5" xfId="0" applyNumberFormat="1" applyBorder="1" applyAlignment="1">
      <alignment/>
    </xf>
    <xf numFmtId="2" fontId="0" fillId="0" borderId="0" xfId="0" applyNumberFormat="1" applyBorder="1" applyAlignment="1">
      <alignment/>
    </xf>
    <xf numFmtId="165" fontId="0" fillId="0" borderId="0" xfId="0" applyNumberFormat="1" applyBorder="1" applyAlignment="1">
      <alignment/>
    </xf>
    <xf numFmtId="0" fontId="0" fillId="0" borderId="5" xfId="0" applyBorder="1" applyAlignment="1">
      <alignment/>
    </xf>
    <xf numFmtId="49" fontId="0" fillId="0" borderId="0" xfId="0" applyNumberFormat="1" applyAlignment="1">
      <alignment/>
    </xf>
    <xf numFmtId="2" fontId="0" fillId="0" borderId="0" xfId="0" applyNumberFormat="1" applyAlignment="1">
      <alignment/>
    </xf>
    <xf numFmtId="2" fontId="2" fillId="0" borderId="0" xfId="0" applyNumberFormat="1" applyFont="1" applyAlignment="1">
      <alignment/>
    </xf>
    <xf numFmtId="165" fontId="2" fillId="0" borderId="0" xfId="0" applyNumberFormat="1" applyFont="1"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horizontal="right"/>
    </xf>
    <xf numFmtId="0" fontId="0" fillId="0" borderId="0" xfId="0" applyBorder="1" applyAlignment="1">
      <alignment horizontal="right"/>
    </xf>
    <xf numFmtId="0" fontId="0" fillId="0" borderId="9" xfId="0" applyBorder="1" applyAlignment="1">
      <alignment horizontal="righ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3"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Border="1" applyAlignment="1">
      <alignment horizontal="left"/>
    </xf>
    <xf numFmtId="164" fontId="0" fillId="0" borderId="0" xfId="0" applyNumberFormat="1" applyBorder="1" applyAlignment="1">
      <alignment/>
    </xf>
    <xf numFmtId="0" fontId="0" fillId="0" borderId="2" xfId="0" applyBorder="1" applyAlignment="1">
      <alignment horizontal="right"/>
    </xf>
    <xf numFmtId="49" fontId="0" fillId="0" borderId="0" xfId="0" applyNumberFormat="1" applyBorder="1" applyAlignment="1">
      <alignment horizontal="center"/>
    </xf>
    <xf numFmtId="2" fontId="0" fillId="0" borderId="0" xfId="0" applyNumberFormat="1" applyFont="1" applyBorder="1" applyAlignment="1">
      <alignment/>
    </xf>
    <xf numFmtId="49" fontId="0" fillId="0" borderId="0" xfId="0" applyNumberFormat="1" applyBorder="1" applyAlignment="1">
      <alignment/>
    </xf>
    <xf numFmtId="0" fontId="0" fillId="0" borderId="5" xfId="0" applyBorder="1" applyAlignment="1">
      <alignment horizontal="right"/>
    </xf>
    <xf numFmtId="49" fontId="0" fillId="0" borderId="2" xfId="0" applyNumberFormat="1" applyBorder="1" applyAlignment="1">
      <alignment horizontal="center"/>
    </xf>
    <xf numFmtId="0" fontId="0" fillId="0" borderId="12" xfId="0" applyBorder="1" applyAlignment="1">
      <alignment horizontal="right"/>
    </xf>
    <xf numFmtId="49" fontId="0" fillId="0" borderId="0" xfId="0" applyNumberFormat="1"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'F5'!$E$9:$E$54</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xVal>
          <c:yVal>
            <c:numRef>
              <c:f>'F5'!$F$9:$F$54</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yVal>
          <c:smooth val="0"/>
        </c:ser>
        <c:axId val="4584373"/>
        <c:axId val="59596850"/>
      </c:scatterChart>
      <c:valAx>
        <c:axId val="4584373"/>
        <c:scaling>
          <c:orientation val="minMax"/>
        </c:scaling>
        <c:axPos val="b"/>
        <c:title>
          <c:tx>
            <c:rich>
              <a:bodyPr vert="horz" rot="0" anchor="ctr"/>
              <a:lstStyle/>
              <a:p>
                <a:pPr algn="ctr">
                  <a:defRPr/>
                </a:pPr>
                <a:r>
                  <a:rPr lang="en-US" cap="none" sz="1200" b="1" i="0" u="none" baseline="0">
                    <a:latin typeface="Arial"/>
                    <a:ea typeface="Arial"/>
                    <a:cs typeface="Arial"/>
                  </a:rPr>
                  <a:t>tempo trascorso [s]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596850"/>
        <c:crosses val="autoZero"/>
        <c:crossBetween val="midCat"/>
        <c:dispUnits/>
      </c:valAx>
      <c:valAx>
        <c:axId val="59596850"/>
        <c:scaling>
          <c:orientation val="minMax"/>
          <c:max val="2.5"/>
        </c:scaling>
        <c:axPos val="l"/>
        <c:title>
          <c:tx>
            <c:rich>
              <a:bodyPr vert="horz" rot="-5400000" anchor="ctr"/>
              <a:lstStyle/>
              <a:p>
                <a:pPr algn="ctr">
                  <a:defRPr/>
                </a:pPr>
                <a:r>
                  <a:rPr lang="en-US" cap="none" sz="1200" b="1" i="0" u="none" baseline="0">
                    <a:latin typeface="Arial"/>
                    <a:ea typeface="Arial"/>
                    <a:cs typeface="Arial"/>
                  </a:rPr>
                  <a:t>spazio percorso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8437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'F6_interpol'!$E$8:$E$53</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xVal>
          <c:yVal>
            <c:numRef>
              <c:f>'F6_interpol'!$F$8:$F$53</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'F6_interpol'!$E$8:$E$53</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xVal>
          <c:yVal>
            <c:numRef>
              <c:f>'F6_interpol'!$N$8:$N$53</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yVal>
          <c:smooth val="0"/>
        </c:ser>
        <c:axId val="1588987"/>
        <c:axId val="20656832"/>
      </c:scatterChart>
      <c:valAx>
        <c:axId val="1588987"/>
        <c:scaling>
          <c:orientation val="minMax"/>
        </c:scaling>
        <c:axPos val="b"/>
        <c:title>
          <c:tx>
            <c:rich>
              <a:bodyPr vert="horz" rot="0" anchor="ctr"/>
              <a:lstStyle/>
              <a:p>
                <a:pPr algn="ctr">
                  <a:defRPr/>
                </a:pPr>
                <a:r>
                  <a:rPr lang="en-US" cap="none" sz="1200" b="1" i="0" u="none" baseline="0">
                    <a:latin typeface="Arial"/>
                    <a:ea typeface="Arial"/>
                    <a:cs typeface="Arial"/>
                  </a:rPr>
                  <a:t>tempo trascorso [cs]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656832"/>
        <c:crosses val="autoZero"/>
        <c:crossBetween val="midCat"/>
        <c:dispUnits/>
      </c:valAx>
      <c:valAx>
        <c:axId val="20656832"/>
        <c:scaling>
          <c:orientation val="minMax"/>
          <c:max val="250"/>
        </c:scaling>
        <c:axPos val="l"/>
        <c:title>
          <c:tx>
            <c:rich>
              <a:bodyPr vert="horz" rot="-5400000" anchor="ctr"/>
              <a:lstStyle/>
              <a:p>
                <a:pPr algn="ctr">
                  <a:defRPr/>
                </a:pPr>
                <a:r>
                  <a:rPr lang="en-US" cap="none" sz="1200" b="1" i="0" u="none" baseline="0">
                    <a:latin typeface="Arial"/>
                    <a:ea typeface="Arial"/>
                    <a:cs typeface="Arial"/>
                  </a:rPr>
                  <a:t>spazio percorso [cm]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88987"/>
        <c:crosses val="autoZero"/>
        <c:crossBetween val="midCat"/>
        <c:dispUnits/>
      </c:valAx>
      <c:spPr>
        <a:noFill/>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'F5a'!$E$12:$E$57</c:f>
              <c:numCache/>
            </c:numRef>
          </c:xVal>
          <c:yVal>
            <c:numRef>
              <c:f>'F5a'!$F$12:$F$57</c:f>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'F5a'!$E$12:$E$57</c:f>
              <c:numCache/>
            </c:numRef>
          </c:xVal>
          <c:yVal>
            <c:numRef>
              <c:f>'F5a'!$AH$10:$AH$55</c:f>
              <c:numCache/>
            </c:numRef>
          </c:yVal>
          <c:smooth val="0"/>
        </c:ser>
        <c:axId val="36561547"/>
        <c:axId val="5538064"/>
      </c:scatterChart>
      <c:valAx>
        <c:axId val="36561547"/>
        <c:scaling>
          <c:orientation val="minMax"/>
        </c:scaling>
        <c:axPos val="b"/>
        <c:title>
          <c:tx>
            <c:rich>
              <a:bodyPr vert="horz" rot="0" anchor="ctr"/>
              <a:lstStyle/>
              <a:p>
                <a:pPr algn="ctr">
                  <a:defRPr/>
                </a:pPr>
                <a:r>
                  <a:rPr lang="en-US" cap="none" sz="1000" b="1" i="0" u="none" baseline="0">
                    <a:latin typeface="Arial"/>
                    <a:ea typeface="Arial"/>
                    <a:cs typeface="Arial"/>
                  </a:rPr>
                  <a:t>tempo trascorso [s]</a:t>
                </a:r>
              </a:p>
            </c:rich>
          </c:tx>
          <c:layout/>
          <c:overlay val="0"/>
          <c:spPr>
            <a:noFill/>
            <a:ln>
              <a:noFill/>
            </a:ln>
          </c:spPr>
        </c:title>
        <c:majorGridlines/>
        <c:delete val="0"/>
        <c:numFmt formatCode="General" sourceLinked="1"/>
        <c:majorTickMark val="cross"/>
        <c:minorTickMark val="none"/>
        <c:tickLblPos val="high"/>
        <c:txPr>
          <a:bodyPr/>
          <a:lstStyle/>
          <a:p>
            <a:pPr>
              <a:defRPr lang="en-US" cap="none" sz="900" b="0" i="0" u="none" baseline="0">
                <a:latin typeface="Arial"/>
                <a:ea typeface="Arial"/>
                <a:cs typeface="Arial"/>
              </a:defRPr>
            </a:pPr>
          </a:p>
        </c:txPr>
        <c:crossAx val="5538064"/>
        <c:crosses val="autoZero"/>
        <c:crossBetween val="midCat"/>
        <c:dispUnits/>
      </c:valAx>
      <c:valAx>
        <c:axId val="5538064"/>
        <c:scaling>
          <c:orientation val="minMax"/>
          <c:min val="-2.5"/>
        </c:scaling>
        <c:axPos val="l"/>
        <c:title>
          <c:tx>
            <c:rich>
              <a:bodyPr vert="horz" rot="-5400000" anchor="ctr"/>
              <a:lstStyle/>
              <a:p>
                <a:pPr algn="ctr">
                  <a:defRPr/>
                </a:pPr>
                <a:r>
                  <a:rPr lang="en-US" cap="none" sz="1000" b="1" i="0" u="none" baseline="0">
                    <a:latin typeface="Arial"/>
                    <a:ea typeface="Arial"/>
                    <a:cs typeface="Arial"/>
                  </a:rPr>
                  <a:t>spazio percorso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656154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1"/>
          <c:order val="0"/>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xVal>
            <c:numRef>
              <c:f>'F5a'!$E$13:$E$57</c:f>
              <c:numCache/>
            </c:numRef>
          </c:xVal>
          <c:yVal>
            <c:numRef>
              <c:f>'F5a'!$I$13:$I$57</c:f>
              <c:numCache/>
            </c:numRef>
          </c:yVal>
          <c:smooth val="0"/>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'F5a'!$E$13:$E$56</c:f>
              <c:numCache/>
            </c:numRef>
          </c:xVal>
          <c:yVal>
            <c:numRef>
              <c:f>'F5a'!$H$13:$H$56</c:f>
              <c:numCache/>
            </c:numRef>
          </c:yVal>
          <c:smooth val="0"/>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'F5a'!$E$12:$E$57</c:f>
              <c:numCache/>
            </c:numRef>
          </c:xVal>
          <c:yVal>
            <c:numRef>
              <c:f>'F5a'!$AI$10:$AI$55</c:f>
              <c:numCache/>
            </c:numRef>
          </c:yVal>
          <c:smooth val="0"/>
        </c:ser>
        <c:axId val="4885969"/>
        <c:axId val="63517598"/>
      </c:scatterChart>
      <c:valAx>
        <c:axId val="4885969"/>
        <c:scaling>
          <c:orientation val="minMax"/>
          <c:max val="0.8"/>
        </c:scaling>
        <c:axPos val="b"/>
        <c:title>
          <c:tx>
            <c:rich>
              <a:bodyPr vert="horz" rot="0" anchor="ctr"/>
              <a:lstStyle/>
              <a:p>
                <a:pPr algn="ctr">
                  <a:defRPr/>
                </a:pPr>
                <a:r>
                  <a:rPr lang="en-US" cap="none" sz="1000" b="1" i="0" u="none" baseline="0">
                    <a:latin typeface="Arial"/>
                    <a:ea typeface="Arial"/>
                    <a:cs typeface="Arial"/>
                  </a:rPr>
                  <a:t>tempo dallo sgancio  [cs]</a:t>
                </a:r>
              </a:p>
            </c:rich>
          </c:tx>
          <c:layout/>
          <c:overlay val="0"/>
          <c:spPr>
            <a:noFill/>
            <a:ln>
              <a:noFill/>
            </a:ln>
          </c:spPr>
        </c:title>
        <c:majorGridlines/>
        <c:delete val="0"/>
        <c:numFmt formatCode="General" sourceLinked="1"/>
        <c:majorTickMark val="cross"/>
        <c:minorTickMark val="none"/>
        <c:tickLblPos val="high"/>
        <c:txPr>
          <a:bodyPr/>
          <a:lstStyle/>
          <a:p>
            <a:pPr>
              <a:defRPr lang="en-US" cap="none" sz="900" b="0" i="0" u="none" baseline="0">
                <a:latin typeface="Arial"/>
                <a:ea typeface="Arial"/>
                <a:cs typeface="Arial"/>
              </a:defRPr>
            </a:pPr>
          </a:p>
        </c:txPr>
        <c:crossAx val="63517598"/>
        <c:crosses val="autoZero"/>
        <c:crossBetween val="midCat"/>
        <c:dispUnits/>
        <c:majorUnit val="0.2"/>
      </c:valAx>
      <c:valAx>
        <c:axId val="63517598"/>
        <c:scaling>
          <c:orientation val="minMax"/>
          <c:max val="0"/>
          <c:min val="-8"/>
        </c:scaling>
        <c:axPos val="l"/>
        <c:title>
          <c:tx>
            <c:rich>
              <a:bodyPr vert="horz" rot="-5400000" anchor="ctr"/>
              <a:lstStyle/>
              <a:p>
                <a:pPr algn="ctr">
                  <a:defRPr/>
                </a:pPr>
                <a:r>
                  <a:rPr lang="en-US" cap="none" sz="1000" b="1" i="0" u="none" baseline="0">
                    <a:latin typeface="Arial"/>
                    <a:ea typeface="Arial"/>
                    <a:cs typeface="Arial"/>
                  </a:rPr>
                  <a:t>velocità  [m/s]</a:t>
                </a:r>
              </a:p>
            </c:rich>
          </c:tx>
          <c:layout/>
          <c:overlay val="0"/>
          <c:spPr>
            <a:noFill/>
            <a:ln>
              <a:noFill/>
            </a:ln>
          </c:spPr>
        </c:title>
        <c:majorGridlines/>
        <c:delete val="0"/>
        <c:numFmt formatCode="General" sourceLinked="0"/>
        <c:majorTickMark val="in"/>
        <c:minorTickMark val="none"/>
        <c:tickLblPos val="nextTo"/>
        <c:txPr>
          <a:bodyPr/>
          <a:lstStyle/>
          <a:p>
            <a:pPr>
              <a:defRPr lang="en-US" cap="none" sz="900" b="0" i="0" u="none" baseline="0">
                <a:latin typeface="Arial"/>
                <a:ea typeface="Arial"/>
                <a:cs typeface="Arial"/>
              </a:defRPr>
            </a:pPr>
          </a:p>
        </c:txPr>
        <c:crossAx val="4885969"/>
        <c:crosses val="autoZero"/>
        <c:crossBetween val="midCat"/>
        <c:dispUnits/>
        <c:majorUnit val="2"/>
      </c:valAx>
      <c:spPr>
        <a:noFill/>
        <a:ln>
          <a:no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'F5a'!$E$14:$E$55</c:f>
              <c:numCache/>
            </c:numRef>
          </c:xVal>
          <c:yVal>
            <c:numRef>
              <c:f>'F5a'!$J$14:$J$55</c:f>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'F5a'!$E$12:$E$57</c:f>
              <c:numCache/>
            </c:numRef>
          </c:xVal>
          <c:yVal>
            <c:numRef>
              <c:f>'F5a'!$AJ$10:$AJ$55</c:f>
              <c:numCache/>
            </c:numRef>
          </c:yVal>
          <c:smooth val="0"/>
        </c:ser>
        <c:axId val="20422407"/>
        <c:axId val="64164700"/>
      </c:scatterChart>
      <c:valAx>
        <c:axId val="20422407"/>
        <c:scaling>
          <c:orientation val="minMax"/>
          <c:max val="0.8"/>
        </c:scaling>
        <c:axPos val="b"/>
        <c:title>
          <c:tx>
            <c:rich>
              <a:bodyPr vert="horz" rot="0" anchor="ctr"/>
              <a:lstStyle/>
              <a:p>
                <a:pPr algn="ctr">
                  <a:defRPr/>
                </a:pPr>
                <a:r>
                  <a:rPr lang="en-US" cap="none" sz="1000" b="1" i="0" u="none" baseline="0">
                    <a:latin typeface="Arial"/>
                    <a:ea typeface="Arial"/>
                    <a:cs typeface="Arial"/>
                  </a:rPr>
                  <a:t>tempo dallo sgancio  [cs]</a:t>
                </a:r>
              </a:p>
            </c:rich>
          </c:tx>
          <c:layout/>
          <c:overlay val="0"/>
          <c:spPr>
            <a:noFill/>
            <a:ln>
              <a:noFill/>
            </a:ln>
          </c:spPr>
        </c:title>
        <c:majorGridlines/>
        <c:delete val="0"/>
        <c:numFmt formatCode="General" sourceLinked="1"/>
        <c:majorTickMark val="cross"/>
        <c:minorTickMark val="none"/>
        <c:tickLblPos val="high"/>
        <c:txPr>
          <a:bodyPr/>
          <a:lstStyle/>
          <a:p>
            <a:pPr>
              <a:defRPr lang="en-US" cap="none" sz="900" b="0" i="0" u="none" baseline="0">
                <a:latin typeface="Arial"/>
                <a:ea typeface="Arial"/>
                <a:cs typeface="Arial"/>
              </a:defRPr>
            </a:pPr>
          </a:p>
        </c:txPr>
        <c:crossAx val="64164700"/>
        <c:crosses val="autoZero"/>
        <c:crossBetween val="midCat"/>
        <c:dispUnits/>
        <c:majorUnit val="0.2"/>
      </c:valAx>
      <c:valAx>
        <c:axId val="64164700"/>
        <c:scaling>
          <c:orientation val="minMax"/>
          <c:max val="0"/>
          <c:min val="-16"/>
        </c:scaling>
        <c:axPos val="l"/>
        <c:title>
          <c:tx>
            <c:rich>
              <a:bodyPr vert="horz" rot="-5400000" anchor="ctr"/>
              <a:lstStyle/>
              <a:p>
                <a:pPr algn="ctr">
                  <a:defRPr/>
                </a:pPr>
                <a:r>
                  <a:rPr lang="en-US" cap="none" sz="1000" b="1" i="0" u="none" baseline="0">
                    <a:latin typeface="Arial"/>
                    <a:ea typeface="Arial"/>
                    <a:cs typeface="Arial"/>
                  </a:rPr>
                  <a:t>accelerazione  [m/s</a:t>
                </a:r>
                <a:r>
                  <a:rPr lang="en-US" cap="none" sz="1000" b="1" i="0" u="none" baseline="30000">
                    <a:latin typeface="Arial"/>
                    <a:ea typeface="Arial"/>
                    <a:cs typeface="Arial"/>
                  </a:rPr>
                  <a:t>2</a:t>
                </a:r>
                <a:r>
                  <a:rPr lang="en-US" cap="none" sz="1000" b="1" i="0" u="none" baseline="0">
                    <a:latin typeface="Arial"/>
                    <a:ea typeface="Arial"/>
                    <a:cs typeface="Arial"/>
                  </a:rPr>
                  <a:t>]</a:t>
                </a:r>
              </a:p>
            </c:rich>
          </c:tx>
          <c:layout/>
          <c:overlay val="0"/>
          <c:spPr>
            <a:noFill/>
            <a:ln>
              <a:noFill/>
            </a:ln>
          </c:spPr>
        </c:title>
        <c:majorGridlines/>
        <c:delete val="0"/>
        <c:numFmt formatCode="General" sourceLinked="0"/>
        <c:majorTickMark val="in"/>
        <c:minorTickMark val="none"/>
        <c:tickLblPos val="nextTo"/>
        <c:txPr>
          <a:bodyPr/>
          <a:lstStyle/>
          <a:p>
            <a:pPr>
              <a:defRPr lang="en-US" cap="none" sz="900" b="0" i="0" u="none" baseline="0">
                <a:latin typeface="Arial"/>
                <a:ea typeface="Arial"/>
                <a:cs typeface="Arial"/>
              </a:defRPr>
            </a:pPr>
          </a:p>
        </c:txPr>
        <c:crossAx val="20422407"/>
        <c:crosses val="autoZero"/>
        <c:crossBetween val="midCat"/>
        <c:dispUnits/>
        <c:majorUnit val="4"/>
      </c:valAx>
      <c:spPr>
        <a:noFill/>
        <a:ln>
          <a:no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1"/>
          <c:order val="0"/>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xVal>
            <c:numRef>
              <c:f>'F5a'!$E$13:$E$57</c:f>
              <c:numCache/>
            </c:numRef>
          </c:xVal>
          <c:yVal>
            <c:numRef>
              <c:f>'F5a'!$I$13:$I$57</c:f>
              <c:numCache/>
            </c:numRef>
          </c:yVal>
          <c:smooth val="0"/>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'F5a'!$E$15:$E$54</c:f>
              <c:numCache/>
            </c:numRef>
          </c:xVal>
          <c:yVal>
            <c:numRef>
              <c:f>'F5a'!$K$15:$K$54</c:f>
              <c:numCache/>
            </c:numRef>
          </c:yVal>
          <c:smooth val="0"/>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'F5a'!$E$12:$E$57</c:f>
              <c:numCache/>
            </c:numRef>
          </c:xVal>
          <c:yVal>
            <c:numRef>
              <c:f>'F5a'!$AI$10:$AI$55</c:f>
              <c:numCache/>
            </c:numRef>
          </c:yVal>
          <c:smooth val="0"/>
        </c:ser>
        <c:axId val="28834733"/>
        <c:axId val="39307210"/>
      </c:scatterChart>
      <c:valAx>
        <c:axId val="28834733"/>
        <c:scaling>
          <c:orientation val="minMax"/>
          <c:max val="0.8"/>
        </c:scaling>
        <c:axPos val="b"/>
        <c:title>
          <c:tx>
            <c:rich>
              <a:bodyPr vert="horz" rot="0" anchor="ctr"/>
              <a:lstStyle/>
              <a:p>
                <a:pPr algn="ctr">
                  <a:defRPr/>
                </a:pPr>
                <a:r>
                  <a:rPr lang="en-US" cap="none" sz="1000" b="1" i="0" u="none" baseline="0">
                    <a:latin typeface="Arial"/>
                    <a:ea typeface="Arial"/>
                    <a:cs typeface="Arial"/>
                  </a:rPr>
                  <a:t>tempo dallo sgancio  [cs]</a:t>
                </a:r>
              </a:p>
            </c:rich>
          </c:tx>
          <c:layout/>
          <c:overlay val="0"/>
          <c:spPr>
            <a:noFill/>
            <a:ln>
              <a:noFill/>
            </a:ln>
          </c:spPr>
        </c:title>
        <c:majorGridlines/>
        <c:delete val="0"/>
        <c:numFmt formatCode="General" sourceLinked="1"/>
        <c:majorTickMark val="cross"/>
        <c:minorTickMark val="none"/>
        <c:tickLblPos val="high"/>
        <c:txPr>
          <a:bodyPr/>
          <a:lstStyle/>
          <a:p>
            <a:pPr>
              <a:defRPr lang="en-US" cap="none" sz="900" b="0" i="0" u="none" baseline="0">
                <a:latin typeface="Arial"/>
                <a:ea typeface="Arial"/>
                <a:cs typeface="Arial"/>
              </a:defRPr>
            </a:pPr>
          </a:p>
        </c:txPr>
        <c:crossAx val="39307210"/>
        <c:crosses val="autoZero"/>
        <c:crossBetween val="midCat"/>
        <c:dispUnits/>
        <c:majorUnit val="0.2"/>
      </c:valAx>
      <c:valAx>
        <c:axId val="39307210"/>
        <c:scaling>
          <c:orientation val="minMax"/>
          <c:max val="0"/>
          <c:min val="-8"/>
        </c:scaling>
        <c:axPos val="l"/>
        <c:title>
          <c:tx>
            <c:rich>
              <a:bodyPr vert="horz" rot="-5400000" anchor="ctr"/>
              <a:lstStyle/>
              <a:p>
                <a:pPr algn="ctr">
                  <a:defRPr/>
                </a:pPr>
                <a:r>
                  <a:rPr lang="en-US" cap="none" sz="1000" b="1" i="0" u="none" baseline="0">
                    <a:latin typeface="Arial"/>
                    <a:ea typeface="Arial"/>
                    <a:cs typeface="Arial"/>
                  </a:rPr>
                  <a:t>velocità  [m/s]</a:t>
                </a:r>
              </a:p>
            </c:rich>
          </c:tx>
          <c:layout/>
          <c:overlay val="0"/>
          <c:spPr>
            <a:noFill/>
            <a:ln>
              <a:noFill/>
            </a:ln>
          </c:spPr>
        </c:title>
        <c:majorGridlines/>
        <c:delete val="0"/>
        <c:numFmt formatCode="General" sourceLinked="0"/>
        <c:majorTickMark val="in"/>
        <c:minorTickMark val="none"/>
        <c:tickLblPos val="nextTo"/>
        <c:txPr>
          <a:bodyPr/>
          <a:lstStyle/>
          <a:p>
            <a:pPr>
              <a:defRPr lang="en-US" cap="none" sz="900" b="0" i="0" u="none" baseline="0">
                <a:latin typeface="Arial"/>
                <a:ea typeface="Arial"/>
                <a:cs typeface="Arial"/>
              </a:defRPr>
            </a:pPr>
          </a:p>
        </c:txPr>
        <c:crossAx val="28834733"/>
        <c:crosses val="autoZero"/>
        <c:crossBetween val="midCat"/>
        <c:dispUnits/>
        <c:majorUnit val="2"/>
      </c:valAx>
      <c:spPr>
        <a:noFill/>
        <a:ln>
          <a:no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'F5a'!$E$18:$E$51</c:f>
              <c:numCache/>
            </c:numRef>
          </c:xVal>
          <c:yVal>
            <c:numRef>
              <c:f>'F5a'!$L$18:$L$51</c:f>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'F5a'!$E$12:$E$57</c:f>
              <c:numCache/>
            </c:numRef>
          </c:xVal>
          <c:yVal>
            <c:numRef>
              <c:f>'F5a'!$AJ$10:$AJ$55</c:f>
              <c:numCache/>
            </c:numRef>
          </c:yVal>
          <c:smooth val="0"/>
        </c:ser>
        <c:axId val="41231683"/>
        <c:axId val="66249832"/>
      </c:scatterChart>
      <c:valAx>
        <c:axId val="41231683"/>
        <c:scaling>
          <c:orientation val="minMax"/>
          <c:max val="0.8"/>
        </c:scaling>
        <c:axPos val="b"/>
        <c:title>
          <c:tx>
            <c:rich>
              <a:bodyPr vert="horz" rot="0" anchor="ctr"/>
              <a:lstStyle/>
              <a:p>
                <a:pPr algn="ctr">
                  <a:defRPr/>
                </a:pPr>
                <a:r>
                  <a:rPr lang="en-US" cap="none" sz="1000" b="1" i="0" u="none" baseline="0">
                    <a:latin typeface="Arial"/>
                    <a:ea typeface="Arial"/>
                    <a:cs typeface="Arial"/>
                  </a:rPr>
                  <a:t>tempo dallo sgancio  [cs]</a:t>
                </a:r>
              </a:p>
            </c:rich>
          </c:tx>
          <c:layout/>
          <c:overlay val="0"/>
          <c:spPr>
            <a:noFill/>
            <a:ln>
              <a:noFill/>
            </a:ln>
          </c:spPr>
        </c:title>
        <c:majorGridlines/>
        <c:delete val="0"/>
        <c:numFmt formatCode="General" sourceLinked="1"/>
        <c:majorTickMark val="cross"/>
        <c:minorTickMark val="none"/>
        <c:tickLblPos val="high"/>
        <c:txPr>
          <a:bodyPr/>
          <a:lstStyle/>
          <a:p>
            <a:pPr>
              <a:defRPr lang="en-US" cap="none" sz="900" b="0" i="0" u="none" baseline="0">
                <a:latin typeface="Arial"/>
                <a:ea typeface="Arial"/>
                <a:cs typeface="Arial"/>
              </a:defRPr>
            </a:pPr>
          </a:p>
        </c:txPr>
        <c:crossAx val="66249832"/>
        <c:crosses val="autoZero"/>
        <c:crossBetween val="midCat"/>
        <c:dispUnits/>
        <c:majorUnit val="0.2"/>
      </c:valAx>
      <c:valAx>
        <c:axId val="66249832"/>
        <c:scaling>
          <c:orientation val="minMax"/>
          <c:max val="0"/>
          <c:min val="-16"/>
        </c:scaling>
        <c:axPos val="l"/>
        <c:title>
          <c:tx>
            <c:rich>
              <a:bodyPr vert="horz" rot="-5400000" anchor="ctr"/>
              <a:lstStyle/>
              <a:p>
                <a:pPr algn="ctr">
                  <a:defRPr/>
                </a:pPr>
                <a:r>
                  <a:rPr lang="en-US" cap="none" sz="1000" b="1" i="0" u="none" baseline="0">
                    <a:latin typeface="Arial"/>
                    <a:ea typeface="Arial"/>
                    <a:cs typeface="Arial"/>
                  </a:rPr>
                  <a:t>accelerazione  [m/s</a:t>
                </a:r>
                <a:r>
                  <a:rPr lang="en-US" cap="none" sz="1000" b="1" i="0" u="none" baseline="30000">
                    <a:latin typeface="Arial"/>
                    <a:ea typeface="Arial"/>
                    <a:cs typeface="Arial"/>
                  </a:rPr>
                  <a:t>2</a:t>
                </a:r>
                <a:r>
                  <a:rPr lang="en-US" cap="none" sz="1000" b="1" i="0" u="none" baseline="0">
                    <a:latin typeface="Arial"/>
                    <a:ea typeface="Arial"/>
                    <a:cs typeface="Arial"/>
                  </a:rPr>
                  <a:t>]</a:t>
                </a:r>
              </a:p>
            </c:rich>
          </c:tx>
          <c:layout/>
          <c:overlay val="0"/>
          <c:spPr>
            <a:noFill/>
            <a:ln>
              <a:noFill/>
            </a:ln>
          </c:spPr>
        </c:title>
        <c:majorGridlines/>
        <c:delete val="0"/>
        <c:numFmt formatCode="General" sourceLinked="0"/>
        <c:majorTickMark val="in"/>
        <c:minorTickMark val="none"/>
        <c:tickLblPos val="nextTo"/>
        <c:txPr>
          <a:bodyPr/>
          <a:lstStyle/>
          <a:p>
            <a:pPr>
              <a:defRPr lang="en-US" cap="none" sz="900" b="0" i="0" u="none" baseline="0">
                <a:latin typeface="Arial"/>
                <a:ea typeface="Arial"/>
                <a:cs typeface="Arial"/>
              </a:defRPr>
            </a:pPr>
          </a:p>
        </c:txPr>
        <c:crossAx val="41231683"/>
        <c:crosses val="autoZero"/>
        <c:crossBetween val="midCat"/>
        <c:dispUnits/>
        <c:majorUnit val="4"/>
      </c:valAx>
      <c:spPr>
        <a:noFill/>
        <a:ln>
          <a:no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'F5b'!$E$10:$E$55</c:f>
              <c:numCache/>
            </c:numRef>
          </c:xVal>
          <c:yVal>
            <c:numRef>
              <c:f>'F5b'!$F$10:$F$55</c:f>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'F5b'!$E$10:$E$55</c:f>
              <c:numCache/>
            </c:numRef>
          </c:xVal>
          <c:yVal>
            <c:numRef>
              <c:f>'F5b'!$Q$10:$Q$55</c:f>
              <c:numCache/>
            </c:numRef>
          </c:yVal>
          <c:smooth val="0"/>
        </c:ser>
        <c:axId val="55941449"/>
        <c:axId val="56150198"/>
      </c:scatterChart>
      <c:valAx>
        <c:axId val="55941449"/>
        <c:scaling>
          <c:orientation val="minMax"/>
        </c:scaling>
        <c:axPos val="b"/>
        <c:title>
          <c:tx>
            <c:rich>
              <a:bodyPr vert="horz" rot="0" anchor="ctr"/>
              <a:lstStyle/>
              <a:p>
                <a:pPr algn="ctr">
                  <a:defRPr/>
                </a:pPr>
                <a:r>
                  <a:rPr lang="en-US" cap="none" sz="1100" b="1" i="0" u="none" baseline="0">
                    <a:latin typeface="Arial"/>
                    <a:ea typeface="Arial"/>
                    <a:cs typeface="Arial"/>
                  </a:rPr>
                  <a:t>tempo trascorso [s]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6150198"/>
        <c:crosses val="autoZero"/>
        <c:crossBetween val="midCat"/>
        <c:dispUnits/>
      </c:valAx>
      <c:valAx>
        <c:axId val="56150198"/>
        <c:scaling>
          <c:orientation val="minMax"/>
          <c:min val="-2.5"/>
        </c:scaling>
        <c:axPos val="l"/>
        <c:title>
          <c:tx>
            <c:rich>
              <a:bodyPr vert="horz" rot="-5400000" anchor="ctr"/>
              <a:lstStyle/>
              <a:p>
                <a:pPr algn="ctr">
                  <a:defRPr/>
                </a:pPr>
                <a:r>
                  <a:rPr lang="en-US" cap="none" sz="1100" b="1" i="0" u="none" baseline="0">
                    <a:latin typeface="Arial"/>
                    <a:ea typeface="Arial"/>
                    <a:cs typeface="Arial"/>
                  </a:rPr>
                  <a:t>spazio percorso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594144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'F5c'!$E$10:$E$55</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xVal>
          <c:yVal>
            <c:numRef>
              <c:f>'F5c'!$F$10:$F$55</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'F5c'!$E$10:$E$55</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xVal>
          <c:yVal>
            <c:numRef>
              <c:f>'F5c'!$Q$10:$Q$55</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yVal>
          <c:smooth val="0"/>
        </c:ser>
        <c:axId val="58863935"/>
        <c:axId val="27033652"/>
      </c:scatterChart>
      <c:valAx>
        <c:axId val="58863935"/>
        <c:scaling>
          <c:orientation val="minMax"/>
        </c:scaling>
        <c:axPos val="b"/>
        <c:title>
          <c:tx>
            <c:rich>
              <a:bodyPr vert="horz" rot="0" anchor="ctr"/>
              <a:lstStyle/>
              <a:p>
                <a:pPr algn="ctr">
                  <a:defRPr/>
                </a:pPr>
                <a:r>
                  <a:rPr lang="en-US" cap="none" sz="1100" b="1" i="0" u="none" baseline="0">
                    <a:latin typeface="Arial"/>
                    <a:ea typeface="Arial"/>
                    <a:cs typeface="Arial"/>
                  </a:rPr>
                  <a:t>tempo trascorso [s]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7033652"/>
        <c:crosses val="autoZero"/>
        <c:crossBetween val="midCat"/>
        <c:dispUnits/>
      </c:valAx>
      <c:valAx>
        <c:axId val="27033652"/>
        <c:scaling>
          <c:orientation val="minMax"/>
          <c:min val="-2.5"/>
        </c:scaling>
        <c:axPos val="l"/>
        <c:title>
          <c:tx>
            <c:rich>
              <a:bodyPr vert="horz" rot="-5400000" anchor="ctr"/>
              <a:lstStyle/>
              <a:p>
                <a:pPr algn="ctr">
                  <a:defRPr/>
                </a:pPr>
                <a:r>
                  <a:rPr lang="en-US" cap="none" sz="1100" b="1" i="0" u="none" baseline="0">
                    <a:latin typeface="Arial"/>
                    <a:ea typeface="Arial"/>
                    <a:cs typeface="Arial"/>
                  </a:rPr>
                  <a:t>spazio percorso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886393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'F5c'!$E$10:$E$55</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xVal>
          <c:yVal>
            <c:numRef>
              <c:f>'F5c'!$S$10:$S$55</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yVal>
          <c:smooth val="0"/>
        </c:ser>
        <c:axId val="15893157"/>
        <c:axId val="5284450"/>
      </c:scatterChart>
      <c:valAx>
        <c:axId val="15893157"/>
        <c:scaling>
          <c:orientation val="minMax"/>
        </c:scaling>
        <c:axPos val="b"/>
        <c:title>
          <c:tx>
            <c:rich>
              <a:bodyPr vert="horz" rot="0" anchor="ctr"/>
              <a:lstStyle/>
              <a:p>
                <a:pPr algn="ctr">
                  <a:defRPr/>
                </a:pPr>
                <a:r>
                  <a:rPr lang="en-US" cap="none" sz="1100" b="1" i="0" u="none" baseline="0">
                    <a:latin typeface="Arial"/>
                    <a:ea typeface="Arial"/>
                    <a:cs typeface="Arial"/>
                  </a:rPr>
                  <a:t>tempo trascorso [s]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284450"/>
        <c:crosses val="autoZero"/>
        <c:crossBetween val="midCat"/>
        <c:dispUnits/>
      </c:valAx>
      <c:valAx>
        <c:axId val="5284450"/>
        <c:scaling>
          <c:orientation val="minMax"/>
        </c:scaling>
        <c:axPos val="l"/>
        <c:title>
          <c:tx>
            <c:rich>
              <a:bodyPr vert="horz" rot="-5400000" anchor="ctr"/>
              <a:lstStyle/>
              <a:p>
                <a:pPr algn="ctr">
                  <a:defRPr/>
                </a:pPr>
                <a:r>
                  <a:rPr lang="en-US" cap="none" sz="1100" b="1" i="0" u="none" baseline="0">
                    <a:latin typeface="Arial"/>
                    <a:ea typeface="Arial"/>
                    <a:cs typeface="Arial"/>
                  </a:rPr>
                  <a:t>spazio percorso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589315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12</xdr:col>
      <xdr:colOff>361950</xdr:colOff>
      <xdr:row>16</xdr:row>
      <xdr:rowOff>76200</xdr:rowOff>
    </xdr:to>
    <xdr:graphicFrame>
      <xdr:nvGraphicFramePr>
        <xdr:cNvPr id="1" name="Chart 1"/>
        <xdr:cNvGraphicFramePr/>
      </xdr:nvGraphicFramePr>
      <xdr:xfrm>
        <a:off x="2781300" y="161925"/>
        <a:ext cx="2800350" cy="25050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42</xdr:row>
      <xdr:rowOff>114300</xdr:rowOff>
    </xdr:from>
    <xdr:to>
      <xdr:col>12</xdr:col>
      <xdr:colOff>561975</xdr:colOff>
      <xdr:row>50</xdr:row>
      <xdr:rowOff>47625</xdr:rowOff>
    </xdr:to>
    <xdr:sp>
      <xdr:nvSpPr>
        <xdr:cNvPr id="2" name="TextBox 2"/>
        <xdr:cNvSpPr txBox="1">
          <a:spLocks noChangeArrowheads="1"/>
        </xdr:cNvSpPr>
      </xdr:nvSpPr>
      <xdr:spPr>
        <a:xfrm>
          <a:off x="2781300" y="6915150"/>
          <a:ext cx="3000375"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Il moto considerato, tra t=0,1 s e t=0,65 s, e' un moto uniforme con velocita' iniziale diversa da zero.
Per studiarlo: Formule del moto a=k con v0 diversa da 0.
Per i fisici principianti il procedimento piu' semplice' e':
- calcolare la velocita' istantanea in 2 punti-istanti
- calcolare l'accelerazione dalla velocita' istantanea, secondo definizione </a:t>
          </a:r>
        </a:p>
      </xdr:txBody>
    </xdr:sp>
    <xdr:clientData/>
  </xdr:twoCellAnchor>
  <xdr:twoCellAnchor>
    <xdr:from>
      <xdr:col>8</xdr:col>
      <xdr:colOff>0</xdr:colOff>
      <xdr:row>31</xdr:row>
      <xdr:rowOff>66675</xdr:rowOff>
    </xdr:from>
    <xdr:to>
      <xdr:col>12</xdr:col>
      <xdr:colOff>561975</xdr:colOff>
      <xdr:row>39</xdr:row>
      <xdr:rowOff>114300</xdr:rowOff>
    </xdr:to>
    <xdr:sp>
      <xdr:nvSpPr>
        <xdr:cNvPr id="3" name="TextBox 3"/>
        <xdr:cNvSpPr txBox="1">
          <a:spLocks noChangeArrowheads="1"/>
        </xdr:cNvSpPr>
      </xdr:nvSpPr>
      <xdr:spPr>
        <a:xfrm>
          <a:off x="2781300" y="5086350"/>
          <a:ext cx="300037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I dati buoni, cioe' del tratto con a=k=g, vanno da t= 0,1s a t=0,65 s.
La velocita' istantanea in t=0,2 s viene calcolata come velocita' media tra t=0,1 s e t=0,3 s.
La velocita' istantanea in t=0,55 s viene calcolata come velocita' media tra t=0,45 s e t=0,65 s.
L'accelerazione costante viene calcolata secondo definizione coi dati di tempo e velocita' precedenti.</a:t>
          </a:r>
          <a:r>
            <a:rPr lang="en-US" cap="none" sz="1000" b="0" i="0" u="none" baseline="0">
              <a:latin typeface="Arial"/>
              <a:ea typeface="Arial"/>
              <a:cs typeface="Arial"/>
            </a:rPr>
            <a:t>
</a:t>
          </a:r>
        </a:p>
      </xdr:txBody>
    </xdr:sp>
    <xdr:clientData/>
  </xdr:twoCellAnchor>
  <xdr:twoCellAnchor>
    <xdr:from>
      <xdr:col>8</xdr:col>
      <xdr:colOff>0</xdr:colOff>
      <xdr:row>21</xdr:row>
      <xdr:rowOff>142875</xdr:rowOff>
    </xdr:from>
    <xdr:to>
      <xdr:col>12</xdr:col>
      <xdr:colOff>561975</xdr:colOff>
      <xdr:row>31</xdr:row>
      <xdr:rowOff>66675</xdr:rowOff>
    </xdr:to>
    <xdr:sp>
      <xdr:nvSpPr>
        <xdr:cNvPr id="4" name="TextBox 4"/>
        <xdr:cNvSpPr txBox="1">
          <a:spLocks noChangeArrowheads="1"/>
        </xdr:cNvSpPr>
      </xdr:nvSpPr>
      <xdr:spPr>
        <a:xfrm>
          <a:off x="2781300" y="3543300"/>
          <a:ext cx="300037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 dati calcolati dell'accelerazione con la formula a=2s/t^2 mostrano un moto che, sebbene aspettato con a=k, non e' tale. Il fisico si interroga sul perche':
- nel tratto iniziale la forza magnetica del sistema di sgancio elettro-magnetico, non cessa istantaneamente (home made), e quindi rallenta la caduta
- nel tratto finale  la posizione e' misurata con un errore maggiore, a causa della velocita' elevata (per la nostra strumentazione) .</a:t>
          </a:r>
        </a:p>
      </xdr:txBody>
    </xdr:sp>
    <xdr:clientData/>
  </xdr:twoCellAnchor>
  <xdr:twoCellAnchor>
    <xdr:from>
      <xdr:col>0</xdr:col>
      <xdr:colOff>38100</xdr:colOff>
      <xdr:row>1</xdr:row>
      <xdr:rowOff>47625</xdr:rowOff>
    </xdr:from>
    <xdr:to>
      <xdr:col>5</xdr:col>
      <xdr:colOff>371475</xdr:colOff>
      <xdr:row>5</xdr:row>
      <xdr:rowOff>76200</xdr:rowOff>
    </xdr:to>
    <xdr:sp>
      <xdr:nvSpPr>
        <xdr:cNvPr id="5" name="TextBox 5"/>
        <xdr:cNvSpPr txBox="1">
          <a:spLocks noChangeArrowheads="1"/>
        </xdr:cNvSpPr>
      </xdr:nvSpPr>
      <xdr:spPr>
        <a:xfrm>
          <a:off x="38100" y="209550"/>
          <a:ext cx="18954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 dati sono misurati da un filmato fatto a 60 frames/s; le posizioni inizialmente misurate in pixel sul filmato; i tempi in base ai frames.</a:t>
          </a:r>
        </a:p>
      </xdr:txBody>
    </xdr:sp>
    <xdr:clientData/>
  </xdr:twoCellAnchor>
  <xdr:twoCellAnchor>
    <xdr:from>
      <xdr:col>8</xdr:col>
      <xdr:colOff>0</xdr:colOff>
      <xdr:row>50</xdr:row>
      <xdr:rowOff>47625</xdr:rowOff>
    </xdr:from>
    <xdr:to>
      <xdr:col>12</xdr:col>
      <xdr:colOff>561975</xdr:colOff>
      <xdr:row>54</xdr:row>
      <xdr:rowOff>95250</xdr:rowOff>
    </xdr:to>
    <xdr:sp>
      <xdr:nvSpPr>
        <xdr:cNvPr id="6" name="TextBox 6"/>
        <xdr:cNvSpPr txBox="1">
          <a:spLocks noChangeArrowheads="1"/>
        </xdr:cNvSpPr>
      </xdr:nvSpPr>
      <xdr:spPr>
        <a:xfrm>
          <a:off x="2781300" y="8143875"/>
          <a:ext cx="30003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Per passare dalle lunghezze della foto (=rappresentazione in scala) a quelle reali, ho calcolato il fattore di scala, misurando le aste centimetrate visibili nel filmato, in pixel.
2,30 m</a:t>
          </a:r>
          <a:r>
            <a:rPr lang="en-US" cap="none" sz="1000" b="0" i="0" u="none" baseline="0">
              <a:latin typeface="Arial"/>
              <a:ea typeface="Arial"/>
              <a:cs typeface="Arial"/>
            </a:rPr>
            <a:t> </a:t>
          </a:r>
          <a:r>
            <a:rPr lang="en-US" cap="none" sz="1000" b="0" i="0" u="none" baseline="0">
              <a:latin typeface="Symbol"/>
              <a:ea typeface="Symbol"/>
              <a:cs typeface="Symbol"/>
            </a:rPr>
            <a:t>«</a:t>
          </a:r>
          <a:r>
            <a:rPr lang="en-US" cap="none" sz="1000" b="0" i="0" u="none" baseline="0">
              <a:latin typeface="Arial"/>
              <a:ea typeface="Arial"/>
              <a:cs typeface="Arial"/>
            </a:rPr>
            <a:t> </a:t>
          </a:r>
          <a:r>
            <a:rPr lang="en-US" cap="none" sz="1000" b="0" i="0" u="none" baseline="0">
              <a:latin typeface="Times New Roman"/>
              <a:ea typeface="Times New Roman"/>
              <a:cs typeface="Times New Roman"/>
            </a:rPr>
            <a:t>1039 pixel. Il fattore di scala e' 2,30/1039 m/px.</a:t>
          </a:r>
        </a:p>
      </xdr:txBody>
    </xdr:sp>
    <xdr:clientData/>
  </xdr:twoCellAnchor>
  <xdr:twoCellAnchor>
    <xdr:from>
      <xdr:col>8</xdr:col>
      <xdr:colOff>0</xdr:colOff>
      <xdr:row>55</xdr:row>
      <xdr:rowOff>19050</xdr:rowOff>
    </xdr:from>
    <xdr:to>
      <xdr:col>12</xdr:col>
      <xdr:colOff>581025</xdr:colOff>
      <xdr:row>58</xdr:row>
      <xdr:rowOff>38100</xdr:rowOff>
    </xdr:to>
    <xdr:sp>
      <xdr:nvSpPr>
        <xdr:cNvPr id="7" name="TextBox 7"/>
        <xdr:cNvSpPr txBox="1">
          <a:spLocks noChangeArrowheads="1"/>
        </xdr:cNvSpPr>
      </xdr:nvSpPr>
      <xdr:spPr>
        <a:xfrm>
          <a:off x="2781300" y="8924925"/>
          <a:ext cx="30194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L'idea e' di calcolare la velocita' istantanea tramite la velocita' media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24</xdr:col>
      <xdr:colOff>0</xdr:colOff>
      <xdr:row>20</xdr:row>
      <xdr:rowOff>9525</xdr:rowOff>
    </xdr:to>
    <xdr:graphicFrame>
      <xdr:nvGraphicFramePr>
        <xdr:cNvPr id="1" name="Chart 1"/>
        <xdr:cNvGraphicFramePr/>
      </xdr:nvGraphicFramePr>
      <xdr:xfrm>
        <a:off x="6086475" y="161925"/>
        <a:ext cx="3124200" cy="30861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xdr:row>
      <xdr:rowOff>57150</xdr:rowOff>
    </xdr:from>
    <xdr:to>
      <xdr:col>6</xdr:col>
      <xdr:colOff>0</xdr:colOff>
      <xdr:row>5</xdr:row>
      <xdr:rowOff>104775</xdr:rowOff>
    </xdr:to>
    <xdr:sp>
      <xdr:nvSpPr>
        <xdr:cNvPr id="2" name="TextBox 5"/>
        <xdr:cNvSpPr txBox="1">
          <a:spLocks noChangeArrowheads="1"/>
        </xdr:cNvSpPr>
      </xdr:nvSpPr>
      <xdr:spPr>
        <a:xfrm>
          <a:off x="38100" y="381000"/>
          <a:ext cx="1781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Dati misurati da film 60 frames/s; posizioni misurate in pixel sul film; i tempi in base ai frames.</a:t>
          </a:r>
        </a:p>
      </xdr:txBody>
    </xdr:sp>
    <xdr:clientData/>
  </xdr:twoCellAnchor>
  <xdr:twoCellAnchor>
    <xdr:from>
      <xdr:col>34</xdr:col>
      <xdr:colOff>419100</xdr:colOff>
      <xdr:row>10</xdr:row>
      <xdr:rowOff>47625</xdr:rowOff>
    </xdr:from>
    <xdr:to>
      <xdr:col>36</xdr:col>
      <xdr:colOff>66675</xdr:colOff>
      <xdr:row>12</xdr:row>
      <xdr:rowOff>57150</xdr:rowOff>
    </xdr:to>
    <xdr:sp>
      <xdr:nvSpPr>
        <xdr:cNvPr id="3" name="TextBox 7"/>
        <xdr:cNvSpPr txBox="1">
          <a:spLocks noChangeArrowheads="1"/>
        </xdr:cNvSpPr>
      </xdr:nvSpPr>
      <xdr:spPr>
        <a:xfrm>
          <a:off x="14097000" y="1666875"/>
          <a:ext cx="8667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Tratto continuo = caduta ideale.</a:t>
          </a:r>
        </a:p>
      </xdr:txBody>
    </xdr:sp>
    <xdr:clientData/>
  </xdr:twoCellAnchor>
  <xdr:twoCellAnchor>
    <xdr:from>
      <xdr:col>12</xdr:col>
      <xdr:colOff>228600</xdr:colOff>
      <xdr:row>5</xdr:row>
      <xdr:rowOff>28575</xdr:rowOff>
    </xdr:from>
    <xdr:to>
      <xdr:col>15</xdr:col>
      <xdr:colOff>66675</xdr:colOff>
      <xdr:row>8</xdr:row>
      <xdr:rowOff>19050</xdr:rowOff>
    </xdr:to>
    <xdr:sp>
      <xdr:nvSpPr>
        <xdr:cNvPr id="4" name="TextBox 10"/>
        <xdr:cNvSpPr txBox="1">
          <a:spLocks noChangeArrowheads="1"/>
        </xdr:cNvSpPr>
      </xdr:nvSpPr>
      <xdr:spPr>
        <a:xfrm>
          <a:off x="4610100" y="838200"/>
          <a:ext cx="9810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v</a:t>
          </a:r>
          <a:r>
            <a:rPr lang="en-US" cap="none" sz="1200" b="1" i="0" u="none" baseline="-25000">
              <a:latin typeface="Arial"/>
              <a:ea typeface="Arial"/>
              <a:cs typeface="Arial"/>
            </a:rPr>
            <a:t>m</a:t>
          </a:r>
          <a:r>
            <a:rPr lang="en-US" cap="none" sz="1200" b="1" i="0" u="none" baseline="0">
              <a:latin typeface="Arial"/>
              <a:ea typeface="Arial"/>
              <a:cs typeface="Arial"/>
            </a:rPr>
            <a:t>=  </a:t>
          </a:r>
          <a:r>
            <a:rPr lang="en-US" cap="none" sz="1200" b="1" i="0" u="none" baseline="0">
              <a:latin typeface="Symbol"/>
              <a:ea typeface="Symbol"/>
              <a:cs typeface="Symbol"/>
            </a:rPr>
            <a:t>D</a:t>
          </a:r>
          <a:r>
            <a:rPr lang="en-US" cap="none" sz="1200" b="1" i="0" u="none" baseline="0">
              <a:latin typeface="Arial"/>
              <a:ea typeface="Arial"/>
              <a:cs typeface="Arial"/>
            </a:rPr>
            <a:t>s / </a:t>
          </a:r>
          <a:r>
            <a:rPr lang="en-US" cap="none" sz="1200" b="1" i="0" u="none" baseline="0">
              <a:latin typeface="Symbol"/>
              <a:ea typeface="Symbol"/>
              <a:cs typeface="Symbol"/>
            </a:rPr>
            <a:t>D</a:t>
          </a:r>
          <a:r>
            <a:rPr lang="en-US" cap="none" sz="1200" b="1" i="0" u="none" baseline="0">
              <a:latin typeface="Arial"/>
              <a:ea typeface="Arial"/>
              <a:cs typeface="Arial"/>
            </a:rPr>
            <a:t>t
a</a:t>
          </a:r>
          <a:r>
            <a:rPr lang="en-US" cap="none" sz="1200" b="1" i="0" u="none" baseline="-25000">
              <a:latin typeface="Arial"/>
              <a:ea typeface="Arial"/>
              <a:cs typeface="Arial"/>
            </a:rPr>
            <a:t>m</a:t>
          </a:r>
          <a:r>
            <a:rPr lang="en-US" cap="none" sz="1200" b="1" i="0" u="none" baseline="0">
              <a:latin typeface="Arial"/>
              <a:ea typeface="Arial"/>
              <a:cs typeface="Arial"/>
            </a:rPr>
            <a:t>=  </a:t>
          </a:r>
          <a:r>
            <a:rPr lang="en-US" cap="none" sz="1200" b="1" i="0" u="none" baseline="0">
              <a:latin typeface="Symbol"/>
              <a:ea typeface="Symbol"/>
              <a:cs typeface="Symbol"/>
            </a:rPr>
            <a:t>D</a:t>
          </a:r>
          <a:r>
            <a:rPr lang="en-US" cap="none" sz="1200" b="1" i="0" u="none" baseline="0">
              <a:latin typeface="Arial"/>
              <a:ea typeface="Arial"/>
              <a:cs typeface="Arial"/>
            </a:rPr>
            <a:t>v / </a:t>
          </a:r>
          <a:r>
            <a:rPr lang="en-US" cap="none" sz="1200" b="1" i="0" u="none" baseline="0">
              <a:latin typeface="Symbol"/>
              <a:ea typeface="Symbol"/>
              <a:cs typeface="Symbol"/>
            </a:rPr>
            <a:t>D</a:t>
          </a:r>
          <a:r>
            <a:rPr lang="en-US" cap="none" sz="1200" b="1" i="0" u="none" baseline="0">
              <a:latin typeface="Arial"/>
              <a:ea typeface="Arial"/>
              <a:cs typeface="Arial"/>
            </a:rPr>
            <a:t>t</a:t>
          </a:r>
        </a:p>
      </xdr:txBody>
    </xdr:sp>
    <xdr:clientData/>
  </xdr:twoCellAnchor>
  <xdr:twoCellAnchor>
    <xdr:from>
      <xdr:col>11</xdr:col>
      <xdr:colOff>133350</xdr:colOff>
      <xdr:row>12</xdr:row>
      <xdr:rowOff>76200</xdr:rowOff>
    </xdr:from>
    <xdr:to>
      <xdr:col>12</xdr:col>
      <xdr:colOff>276225</xdr:colOff>
      <xdr:row>14</xdr:row>
      <xdr:rowOff>85725</xdr:rowOff>
    </xdr:to>
    <xdr:sp>
      <xdr:nvSpPr>
        <xdr:cNvPr id="5" name="AutoShape 11"/>
        <xdr:cNvSpPr>
          <a:spLocks/>
        </xdr:cNvSpPr>
      </xdr:nvSpPr>
      <xdr:spPr>
        <a:xfrm rot="16200000">
          <a:off x="4067175" y="2019300"/>
          <a:ext cx="590550" cy="333375"/>
        </a:xfrm>
        <a:prstGeom prst="bentUpArrow">
          <a:avLst>
            <a:gd name="adj1" fmla="val -35717"/>
            <a:gd name="adj2" fmla="val 50000"/>
            <a:gd name="adj3" fmla="val -3571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Perchè vuota?</a:t>
          </a:r>
        </a:p>
      </xdr:txBody>
    </xdr:sp>
    <xdr:clientData/>
  </xdr:twoCellAnchor>
  <xdr:twoCellAnchor>
    <xdr:from>
      <xdr:col>17</xdr:col>
      <xdr:colOff>0</xdr:colOff>
      <xdr:row>21</xdr:row>
      <xdr:rowOff>9525</xdr:rowOff>
    </xdr:from>
    <xdr:to>
      <xdr:col>24</xdr:col>
      <xdr:colOff>0</xdr:colOff>
      <xdr:row>40</xdr:row>
      <xdr:rowOff>9525</xdr:rowOff>
    </xdr:to>
    <xdr:graphicFrame>
      <xdr:nvGraphicFramePr>
        <xdr:cNvPr id="6" name="Chart 14"/>
        <xdr:cNvGraphicFramePr/>
      </xdr:nvGraphicFramePr>
      <xdr:xfrm>
        <a:off x="6086475" y="3409950"/>
        <a:ext cx="3124200" cy="3076575"/>
      </xdr:xfrm>
      <a:graphic>
        <a:graphicData uri="http://schemas.openxmlformats.org/drawingml/2006/chart">
          <c:chart xmlns:c="http://schemas.openxmlformats.org/drawingml/2006/chart" r:id="rId2"/>
        </a:graphicData>
      </a:graphic>
    </xdr:graphicFrame>
    <xdr:clientData/>
  </xdr:twoCellAnchor>
  <xdr:twoCellAnchor>
    <xdr:from>
      <xdr:col>17</xdr:col>
      <xdr:colOff>9525</xdr:colOff>
      <xdr:row>41</xdr:row>
      <xdr:rowOff>9525</xdr:rowOff>
    </xdr:from>
    <xdr:to>
      <xdr:col>24</xdr:col>
      <xdr:colOff>0</xdr:colOff>
      <xdr:row>60</xdr:row>
      <xdr:rowOff>0</xdr:rowOff>
    </xdr:to>
    <xdr:graphicFrame>
      <xdr:nvGraphicFramePr>
        <xdr:cNvPr id="7" name="Chart 15"/>
        <xdr:cNvGraphicFramePr/>
      </xdr:nvGraphicFramePr>
      <xdr:xfrm>
        <a:off x="6096000" y="6648450"/>
        <a:ext cx="3114675" cy="3067050"/>
      </xdr:xfrm>
      <a:graphic>
        <a:graphicData uri="http://schemas.openxmlformats.org/drawingml/2006/chart">
          <c:chart xmlns:c="http://schemas.openxmlformats.org/drawingml/2006/chart" r:id="rId3"/>
        </a:graphicData>
      </a:graphic>
    </xdr:graphicFrame>
    <xdr:clientData/>
  </xdr:twoCellAnchor>
  <xdr:twoCellAnchor>
    <xdr:from>
      <xdr:col>25</xdr:col>
      <xdr:colOff>0</xdr:colOff>
      <xdr:row>21</xdr:row>
      <xdr:rowOff>0</xdr:rowOff>
    </xdr:from>
    <xdr:to>
      <xdr:col>32</xdr:col>
      <xdr:colOff>0</xdr:colOff>
      <xdr:row>40</xdr:row>
      <xdr:rowOff>9525</xdr:rowOff>
    </xdr:to>
    <xdr:graphicFrame>
      <xdr:nvGraphicFramePr>
        <xdr:cNvPr id="8" name="Chart 16"/>
        <xdr:cNvGraphicFramePr/>
      </xdr:nvGraphicFramePr>
      <xdr:xfrm>
        <a:off x="9324975" y="3400425"/>
        <a:ext cx="3133725" cy="3086100"/>
      </xdr:xfrm>
      <a:graphic>
        <a:graphicData uri="http://schemas.openxmlformats.org/drawingml/2006/chart">
          <c:chart xmlns:c="http://schemas.openxmlformats.org/drawingml/2006/chart" r:id="rId4"/>
        </a:graphicData>
      </a:graphic>
    </xdr:graphicFrame>
    <xdr:clientData/>
  </xdr:twoCellAnchor>
  <xdr:twoCellAnchor>
    <xdr:from>
      <xdr:col>25</xdr:col>
      <xdr:colOff>0</xdr:colOff>
      <xdr:row>41</xdr:row>
      <xdr:rowOff>0</xdr:rowOff>
    </xdr:from>
    <xdr:to>
      <xdr:col>31</xdr:col>
      <xdr:colOff>438150</xdr:colOff>
      <xdr:row>60</xdr:row>
      <xdr:rowOff>0</xdr:rowOff>
    </xdr:to>
    <xdr:graphicFrame>
      <xdr:nvGraphicFramePr>
        <xdr:cNvPr id="9" name="Chart 17"/>
        <xdr:cNvGraphicFramePr/>
      </xdr:nvGraphicFramePr>
      <xdr:xfrm>
        <a:off x="9324975" y="6638925"/>
        <a:ext cx="3124200" cy="3076575"/>
      </xdr:xfrm>
      <a:graphic>
        <a:graphicData uri="http://schemas.openxmlformats.org/drawingml/2006/chart">
          <c:chart xmlns:c="http://schemas.openxmlformats.org/drawingml/2006/chart" r:id="rId5"/>
        </a:graphicData>
      </a:graphic>
    </xdr:graphicFrame>
    <xdr:clientData/>
  </xdr:twoCellAnchor>
  <xdr:twoCellAnchor>
    <xdr:from>
      <xdr:col>25</xdr:col>
      <xdr:colOff>342900</xdr:colOff>
      <xdr:row>0</xdr:row>
      <xdr:rowOff>47625</xdr:rowOff>
    </xdr:from>
    <xdr:to>
      <xdr:col>29</xdr:col>
      <xdr:colOff>95250</xdr:colOff>
      <xdr:row>3</xdr:row>
      <xdr:rowOff>38100</xdr:rowOff>
    </xdr:to>
    <xdr:sp>
      <xdr:nvSpPr>
        <xdr:cNvPr id="10" name="TextBox 18"/>
        <xdr:cNvSpPr txBox="1">
          <a:spLocks noChangeArrowheads="1"/>
        </xdr:cNvSpPr>
      </xdr:nvSpPr>
      <xdr:spPr>
        <a:xfrm>
          <a:off x="9667875" y="47625"/>
          <a:ext cx="15430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 dati buoni mi sembrano nell'intervallo [0,2 ; 0,6] 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0</xdr:row>
      <xdr:rowOff>0</xdr:rowOff>
    </xdr:from>
    <xdr:to>
      <xdr:col>12</xdr:col>
      <xdr:colOff>533400</xdr:colOff>
      <xdr:row>15</xdr:row>
      <xdr:rowOff>0</xdr:rowOff>
    </xdr:to>
    <xdr:graphicFrame>
      <xdr:nvGraphicFramePr>
        <xdr:cNvPr id="1" name="Chart 1"/>
        <xdr:cNvGraphicFramePr/>
      </xdr:nvGraphicFramePr>
      <xdr:xfrm>
        <a:off x="2762250" y="0"/>
        <a:ext cx="2781300" cy="2428875"/>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44</xdr:row>
      <xdr:rowOff>0</xdr:rowOff>
    </xdr:from>
    <xdr:to>
      <xdr:col>14</xdr:col>
      <xdr:colOff>219075</xdr:colOff>
      <xdr:row>51</xdr:row>
      <xdr:rowOff>57150</xdr:rowOff>
    </xdr:to>
    <xdr:sp>
      <xdr:nvSpPr>
        <xdr:cNvPr id="2" name="TextBox 2"/>
        <xdr:cNvSpPr txBox="1">
          <a:spLocks noChangeArrowheads="1"/>
        </xdr:cNvSpPr>
      </xdr:nvSpPr>
      <xdr:spPr>
        <a:xfrm>
          <a:off x="3429000" y="7124700"/>
          <a:ext cx="3019425" cy="119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Il moto considerato, tra t=0,1 s e t=0,65 s, e' un moto uniforme con velocita' iniziale diversa da zero.
Per studiarlo: Formule del moto a=k con v0 diversa da 0.
Per i fisici principianti il procedimento piu' semplice' e':
(a) calcolare la velocita' istantanea in 2 punti-istanti, tramite vel media centrata in tale istante; (b) calc l'acceleraz dalla velocita' istantanea, secondo definizione.</a:t>
          </a:r>
        </a:p>
      </xdr:txBody>
    </xdr:sp>
    <xdr:clientData/>
  </xdr:twoCellAnchor>
  <xdr:twoCellAnchor>
    <xdr:from>
      <xdr:col>10</xdr:col>
      <xdr:colOff>38100</xdr:colOff>
      <xdr:row>26</xdr:row>
      <xdr:rowOff>85725</xdr:rowOff>
    </xdr:from>
    <xdr:to>
      <xdr:col>14</xdr:col>
      <xdr:colOff>219075</xdr:colOff>
      <xdr:row>44</xdr:row>
      <xdr:rowOff>0</xdr:rowOff>
    </xdr:to>
    <xdr:sp>
      <xdr:nvSpPr>
        <xdr:cNvPr id="3" name="TextBox 3"/>
        <xdr:cNvSpPr txBox="1">
          <a:spLocks noChangeArrowheads="1"/>
        </xdr:cNvSpPr>
      </xdr:nvSpPr>
      <xdr:spPr>
        <a:xfrm>
          <a:off x="3829050" y="4295775"/>
          <a:ext cx="2619375" cy="2828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I dati buoni, cioe' del tratto con a=k=g, vanno da t= 0,1s a t=0,65 s.
La velocita' istantanea in t=0,2 s viene calcolata come vel media tra t=0,1 s e t=0,3 s:
  -1,47 = (-0,32-(-0,027))/0,2
La velocita' istantanea in t=0,55 s viene calcolata come vel media tra t=0,45 s e t=0,65 s:
  -5,06 = (-1,816-(-0,804))/0,2
in generale su una base temporale  </a:t>
          </a:r>
          <a:r>
            <a:rPr lang="en-US" cap="none" sz="1000" b="0" i="0" u="none" baseline="0">
              <a:latin typeface="Symbol"/>
              <a:ea typeface="Symbol"/>
              <a:cs typeface="Symbol"/>
            </a:rPr>
            <a:t>D</a:t>
          </a:r>
          <a:r>
            <a:rPr lang="en-US" cap="none" sz="1000" b="0" i="0" u="none" baseline="0">
              <a:latin typeface="Times New Roman"/>
              <a:ea typeface="Times New Roman"/>
              <a:cs typeface="Times New Roman"/>
            </a:rPr>
            <a:t>t=0,2 s.
L'accelerazione costante viene calcolata secondo definizione a= </a:t>
          </a:r>
          <a:r>
            <a:rPr lang="en-US" cap="none" sz="1000" b="0" i="0" u="none" baseline="0">
              <a:latin typeface="Symbol"/>
              <a:ea typeface="Symbol"/>
              <a:cs typeface="Symbol"/>
            </a:rPr>
            <a:t>D</a:t>
          </a:r>
          <a:r>
            <a:rPr lang="en-US" cap="none" sz="1000" b="0" i="0" u="none" baseline="0">
              <a:latin typeface="Times New Roman"/>
              <a:ea typeface="Times New Roman"/>
              <a:cs typeface="Times New Roman"/>
            </a:rPr>
            <a:t>v/</a:t>
          </a:r>
          <a:r>
            <a:rPr lang="en-US" cap="none" sz="1000" b="0" i="0" u="none" baseline="0">
              <a:latin typeface="Symbol"/>
              <a:ea typeface="Symbol"/>
              <a:cs typeface="Symbol"/>
            </a:rPr>
            <a:t>D</a:t>
          </a:r>
          <a:r>
            <a:rPr lang="en-US" cap="none" sz="1000" b="0" i="0" u="none" baseline="0">
              <a:latin typeface="Times New Roman"/>
              <a:ea typeface="Times New Roman"/>
              <a:cs typeface="Times New Roman"/>
            </a:rPr>
            <a:t>t ,coi dati di tempo e velocita' precedenti, col  </a:t>
          </a:r>
          <a:r>
            <a:rPr lang="en-US" cap="none" sz="1000" b="0" i="0" u="none" baseline="0">
              <a:latin typeface="Symbol"/>
              <a:ea typeface="Symbol"/>
              <a:cs typeface="Symbol"/>
            </a:rPr>
            <a:t>D</a:t>
          </a:r>
          <a:r>
            <a:rPr lang="en-US" cap="none" sz="1000" b="0" i="0" u="none" baseline="0">
              <a:latin typeface="Times New Roman"/>
              <a:ea typeface="Times New Roman"/>
              <a:cs typeface="Times New Roman"/>
            </a:rPr>
            <a:t>t precedente = 0,2 s.
Es: l'accelerazione nel tratto t=0,2 t=0,4 vale
(-3,540-(-1,466))/0,2= -10,37 e viene associata all'istante medio t=0,3;    in t=0,217 t=0,417 vale
 (-3,676-(-1,644))/0,2= -10,16 e viene associata all'istante medio t=0,317</a:t>
          </a:r>
        </a:p>
      </xdr:txBody>
    </xdr:sp>
    <xdr:clientData/>
  </xdr:twoCellAnchor>
  <xdr:twoCellAnchor>
    <xdr:from>
      <xdr:col>10</xdr:col>
      <xdr:colOff>38100</xdr:colOff>
      <xdr:row>17</xdr:row>
      <xdr:rowOff>28575</xdr:rowOff>
    </xdr:from>
    <xdr:to>
      <xdr:col>14</xdr:col>
      <xdr:colOff>219075</xdr:colOff>
      <xdr:row>26</xdr:row>
      <xdr:rowOff>85725</xdr:rowOff>
    </xdr:to>
    <xdr:sp>
      <xdr:nvSpPr>
        <xdr:cNvPr id="4" name="TextBox 4"/>
        <xdr:cNvSpPr txBox="1">
          <a:spLocks noChangeArrowheads="1"/>
        </xdr:cNvSpPr>
      </xdr:nvSpPr>
      <xdr:spPr>
        <a:xfrm>
          <a:off x="3829050" y="2781300"/>
          <a:ext cx="2619375"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 dati calcolati dell'accelerazione con la formula a=2s/t^2 mostrano un moto che, sebbene aspettato con a=k, non e' tale. Il fisico si interroga sul perche': (a) nel tratto iniziale la forza magnetica del sistema di sgancio elettro-magnetico, non cessa istantaneamente, e quindi rallenta la caduta 
(b) nel tratto finale  la posizione e' misurata con un errore maggiore, a causa della velocita' elevata (per la nostra strumentazione) .</a:t>
          </a:r>
        </a:p>
      </xdr:txBody>
    </xdr:sp>
    <xdr:clientData/>
  </xdr:twoCellAnchor>
  <xdr:twoCellAnchor>
    <xdr:from>
      <xdr:col>0</xdr:col>
      <xdr:colOff>38100</xdr:colOff>
      <xdr:row>2</xdr:row>
      <xdr:rowOff>57150</xdr:rowOff>
    </xdr:from>
    <xdr:to>
      <xdr:col>6</xdr:col>
      <xdr:colOff>0</xdr:colOff>
      <xdr:row>5</xdr:row>
      <xdr:rowOff>104775</xdr:rowOff>
    </xdr:to>
    <xdr:sp>
      <xdr:nvSpPr>
        <xdr:cNvPr id="5" name="TextBox 5"/>
        <xdr:cNvSpPr txBox="1">
          <a:spLocks noChangeArrowheads="1"/>
        </xdr:cNvSpPr>
      </xdr:nvSpPr>
      <xdr:spPr>
        <a:xfrm>
          <a:off x="38100" y="381000"/>
          <a:ext cx="17716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Dati misurati da film 60 frames/s; posizioni misurate in pixel sul film; i tempi in base ai frames.</a:t>
          </a:r>
        </a:p>
      </xdr:txBody>
    </xdr:sp>
    <xdr:clientData/>
  </xdr:twoCellAnchor>
  <xdr:twoCellAnchor>
    <xdr:from>
      <xdr:col>9</xdr:col>
      <xdr:colOff>76200</xdr:colOff>
      <xdr:row>51</xdr:row>
      <xdr:rowOff>57150</xdr:rowOff>
    </xdr:from>
    <xdr:to>
      <xdr:col>14</xdr:col>
      <xdr:colOff>219075</xdr:colOff>
      <xdr:row>61</xdr:row>
      <xdr:rowOff>142875</xdr:rowOff>
    </xdr:to>
    <xdr:sp>
      <xdr:nvSpPr>
        <xdr:cNvPr id="6" name="TextBox 6"/>
        <xdr:cNvSpPr txBox="1">
          <a:spLocks noChangeArrowheads="1"/>
        </xdr:cNvSpPr>
      </xdr:nvSpPr>
      <xdr:spPr>
        <a:xfrm>
          <a:off x="3429000" y="8315325"/>
          <a:ext cx="3019425"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Per passare dalle lunghezze della foto (=rappresentazione in scala) a quelle reali, ho calcolato il fattore di scala, misurando le aste centimetrate visibili nel filmato, in pixel.
2,30 m</a:t>
          </a:r>
          <a:r>
            <a:rPr lang="en-US" cap="none" sz="1000" b="0" i="0" u="none" baseline="0">
              <a:latin typeface="Arial"/>
              <a:ea typeface="Arial"/>
              <a:cs typeface="Arial"/>
            </a:rPr>
            <a:t> </a:t>
          </a:r>
          <a:r>
            <a:rPr lang="en-US" cap="none" sz="1000" b="0" i="0" u="none" baseline="0">
              <a:latin typeface="Symbol"/>
              <a:ea typeface="Symbol"/>
              <a:cs typeface="Symbol"/>
            </a:rPr>
            <a:t>«</a:t>
          </a:r>
          <a:r>
            <a:rPr lang="en-US" cap="none" sz="1000" b="0" i="0" u="none" baseline="0">
              <a:latin typeface="Arial"/>
              <a:ea typeface="Arial"/>
              <a:cs typeface="Arial"/>
            </a:rPr>
            <a:t> </a:t>
          </a:r>
          <a:r>
            <a:rPr lang="en-US" cap="none" sz="1000" b="0" i="0" u="none" baseline="0">
              <a:latin typeface="Times New Roman"/>
              <a:ea typeface="Times New Roman"/>
              <a:cs typeface="Times New Roman"/>
            </a:rPr>
            <a:t>1039 pixel. Il fattore di scala e' 2,30/1039 m/px.
C'e' poi un segno meno per tenere conto che il verso positivo dei pixel e' verso il basso, concorde al moto, invece il verso positivo scelto per il riferimento in metri e' quello standard verso l'alto. Nel riferimento in pixel, dato dal righello virtuale su video, il punto di sgancio del grave non si trova nell'origine, bensi' al pixel 29.</a:t>
          </a:r>
        </a:p>
      </xdr:txBody>
    </xdr:sp>
    <xdr:clientData/>
  </xdr:twoCellAnchor>
  <xdr:twoCellAnchor>
    <xdr:from>
      <xdr:col>12</xdr:col>
      <xdr:colOff>523875</xdr:colOff>
      <xdr:row>0</xdr:row>
      <xdr:rowOff>0</xdr:rowOff>
    </xdr:from>
    <xdr:to>
      <xdr:col>14</xdr:col>
      <xdr:colOff>171450</xdr:colOff>
      <xdr:row>15</xdr:row>
      <xdr:rowOff>0</xdr:rowOff>
    </xdr:to>
    <xdr:sp>
      <xdr:nvSpPr>
        <xdr:cNvPr id="7" name="TextBox 7"/>
        <xdr:cNvSpPr txBox="1">
          <a:spLocks noChangeArrowheads="1"/>
        </xdr:cNvSpPr>
      </xdr:nvSpPr>
      <xdr:spPr>
        <a:xfrm>
          <a:off x="5534025" y="0"/>
          <a:ext cx="866775" cy="2428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Attenzione a non confondersi: questo grafico e' un diagramma temporale, e non un disegno spaziale del moto di caduta di un lancio orizzontale, visto di lato.
Tratto continuo = caduta ideale.</a:t>
          </a:r>
        </a:p>
      </xdr:txBody>
    </xdr:sp>
    <xdr:clientData/>
  </xdr:twoCellAnchor>
  <xdr:twoCellAnchor>
    <xdr:from>
      <xdr:col>7</xdr:col>
      <xdr:colOff>0</xdr:colOff>
      <xdr:row>48</xdr:row>
      <xdr:rowOff>38100</xdr:rowOff>
    </xdr:from>
    <xdr:to>
      <xdr:col>9</xdr:col>
      <xdr:colOff>38100</xdr:colOff>
      <xdr:row>52</xdr:row>
      <xdr:rowOff>85725</xdr:rowOff>
    </xdr:to>
    <xdr:sp>
      <xdr:nvSpPr>
        <xdr:cNvPr id="8" name="TextBox 8"/>
        <xdr:cNvSpPr txBox="1">
          <a:spLocks noChangeArrowheads="1"/>
        </xdr:cNvSpPr>
      </xdr:nvSpPr>
      <xdr:spPr>
        <a:xfrm>
          <a:off x="2333625" y="7810500"/>
          <a:ext cx="10572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ss= sessantesimi di secondo; 
v_ist= velocita' istantanea.</a:t>
          </a:r>
        </a:p>
      </xdr:txBody>
    </xdr:sp>
    <xdr:clientData/>
  </xdr:twoCellAnchor>
  <xdr:twoCellAnchor>
    <xdr:from>
      <xdr:col>0</xdr:col>
      <xdr:colOff>95250</xdr:colOff>
      <xdr:row>55</xdr:row>
      <xdr:rowOff>142875</xdr:rowOff>
    </xdr:from>
    <xdr:to>
      <xdr:col>8</xdr:col>
      <xdr:colOff>447675</xdr:colOff>
      <xdr:row>59</xdr:row>
      <xdr:rowOff>19050</xdr:rowOff>
    </xdr:to>
    <xdr:sp>
      <xdr:nvSpPr>
        <xdr:cNvPr id="9" name="TextBox 9"/>
        <xdr:cNvSpPr txBox="1">
          <a:spLocks noChangeArrowheads="1"/>
        </xdr:cNvSpPr>
      </xdr:nvSpPr>
      <xdr:spPr>
        <a:xfrm>
          <a:off x="95250" y="9048750"/>
          <a:ext cx="30956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Relaz tra sessantesimi di s e sottomultipli decimali d secondo: 1/60= 0,166… ma 3/60= 1/20= 5/100= 0,05; 
6/60= 1/10= 0,1;  9/60= 0,15;  12/60= 0,2; ecc ...</a:t>
          </a:r>
        </a:p>
      </xdr:txBody>
    </xdr:sp>
    <xdr:clientData/>
  </xdr:twoCellAnchor>
  <xdr:twoCellAnchor>
    <xdr:from>
      <xdr:col>7</xdr:col>
      <xdr:colOff>0</xdr:colOff>
      <xdr:row>15</xdr:row>
      <xdr:rowOff>0</xdr:rowOff>
    </xdr:from>
    <xdr:to>
      <xdr:col>8</xdr:col>
      <xdr:colOff>533400</xdr:colOff>
      <xdr:row>17</xdr:row>
      <xdr:rowOff>152400</xdr:rowOff>
    </xdr:to>
    <xdr:sp>
      <xdr:nvSpPr>
        <xdr:cNvPr id="10" name="TextBox 10"/>
        <xdr:cNvSpPr txBox="1">
          <a:spLocks noChangeArrowheads="1"/>
        </xdr:cNvSpPr>
      </xdr:nvSpPr>
      <xdr:spPr>
        <a:xfrm>
          <a:off x="2333625" y="2428875"/>
          <a:ext cx="9429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v</a:t>
          </a:r>
          <a:r>
            <a:rPr lang="en-US" cap="none" sz="1200" b="1" i="0" u="none" baseline="-25000">
              <a:latin typeface="Arial"/>
              <a:ea typeface="Arial"/>
              <a:cs typeface="Arial"/>
            </a:rPr>
            <a:t>m</a:t>
          </a:r>
          <a:r>
            <a:rPr lang="en-US" cap="none" sz="1200" b="1" i="0" u="none" baseline="0">
              <a:latin typeface="Arial"/>
              <a:ea typeface="Arial"/>
              <a:cs typeface="Arial"/>
            </a:rPr>
            <a:t>=  </a:t>
          </a:r>
          <a:r>
            <a:rPr lang="en-US" cap="none" sz="1200" b="1" i="0" u="none" baseline="0">
              <a:latin typeface="Symbol"/>
              <a:ea typeface="Symbol"/>
              <a:cs typeface="Symbol"/>
            </a:rPr>
            <a:t>D</a:t>
          </a:r>
          <a:r>
            <a:rPr lang="en-US" cap="none" sz="1200" b="1" i="0" u="none" baseline="0">
              <a:latin typeface="Arial"/>
              <a:ea typeface="Arial"/>
              <a:cs typeface="Arial"/>
            </a:rPr>
            <a:t>s / </a:t>
          </a:r>
          <a:r>
            <a:rPr lang="en-US" cap="none" sz="1200" b="1" i="0" u="none" baseline="0">
              <a:latin typeface="Symbol"/>
              <a:ea typeface="Symbol"/>
              <a:cs typeface="Symbol"/>
            </a:rPr>
            <a:t>D</a:t>
          </a:r>
          <a:r>
            <a:rPr lang="en-US" cap="none" sz="1200" b="1" i="0" u="none" baseline="0">
              <a:latin typeface="Arial"/>
              <a:ea typeface="Arial"/>
              <a:cs typeface="Arial"/>
            </a:rPr>
            <a:t>t
a</a:t>
          </a:r>
          <a:r>
            <a:rPr lang="en-US" cap="none" sz="1200" b="1" i="0" u="none" baseline="-25000">
              <a:latin typeface="Arial"/>
              <a:ea typeface="Arial"/>
              <a:cs typeface="Arial"/>
            </a:rPr>
            <a:t>m</a:t>
          </a:r>
          <a:r>
            <a:rPr lang="en-US" cap="none" sz="1200" b="1" i="0" u="none" baseline="0">
              <a:latin typeface="Arial"/>
              <a:ea typeface="Arial"/>
              <a:cs typeface="Arial"/>
            </a:rPr>
            <a:t>=  </a:t>
          </a:r>
          <a:r>
            <a:rPr lang="en-US" cap="none" sz="1200" b="1" i="0" u="none" baseline="0">
              <a:latin typeface="Symbol"/>
              <a:ea typeface="Symbol"/>
              <a:cs typeface="Symbol"/>
            </a:rPr>
            <a:t>D</a:t>
          </a:r>
          <a:r>
            <a:rPr lang="en-US" cap="none" sz="1200" b="1" i="0" u="none" baseline="0">
              <a:latin typeface="Arial"/>
              <a:ea typeface="Arial"/>
              <a:cs typeface="Arial"/>
            </a:rPr>
            <a:t>v / </a:t>
          </a:r>
          <a:r>
            <a:rPr lang="en-US" cap="none" sz="1200" b="1" i="0" u="none" baseline="0">
              <a:latin typeface="Symbol"/>
              <a:ea typeface="Symbol"/>
              <a:cs typeface="Symbol"/>
            </a:rPr>
            <a:t>D</a:t>
          </a:r>
          <a:r>
            <a:rPr lang="en-US" cap="none" sz="1200" b="1" i="0" u="none" baseline="0">
              <a:latin typeface="Arial"/>
              <a:ea typeface="Arial"/>
              <a:cs typeface="Arial"/>
            </a:rPr>
            <a:t>t</a:t>
          </a:r>
        </a:p>
      </xdr:txBody>
    </xdr:sp>
    <xdr:clientData/>
  </xdr:twoCellAnchor>
  <xdr:twoCellAnchor>
    <xdr:from>
      <xdr:col>6</xdr:col>
      <xdr:colOff>457200</xdr:colOff>
      <xdr:row>8</xdr:row>
      <xdr:rowOff>104775</xdr:rowOff>
    </xdr:from>
    <xdr:to>
      <xdr:col>8</xdr:col>
      <xdr:colOff>38100</xdr:colOff>
      <xdr:row>10</xdr:row>
      <xdr:rowOff>114300</xdr:rowOff>
    </xdr:to>
    <xdr:sp>
      <xdr:nvSpPr>
        <xdr:cNvPr id="11" name="AutoShape 11"/>
        <xdr:cNvSpPr>
          <a:spLocks/>
        </xdr:cNvSpPr>
      </xdr:nvSpPr>
      <xdr:spPr>
        <a:xfrm rot="16200000">
          <a:off x="2266950" y="1400175"/>
          <a:ext cx="514350" cy="333375"/>
        </a:xfrm>
        <a:prstGeom prst="bentUpArrow">
          <a:avLst>
            <a:gd name="adj1" fmla="val -35717"/>
            <a:gd name="adj2" fmla="val 50000"/>
            <a:gd name="adj3" fmla="val -3571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Perchè vuota?</a:t>
          </a:r>
        </a:p>
      </xdr:txBody>
    </xdr:sp>
    <xdr:clientData/>
  </xdr:twoCellAnchor>
  <xdr:twoCellAnchor>
    <xdr:from>
      <xdr:col>7</xdr:col>
      <xdr:colOff>0</xdr:colOff>
      <xdr:row>52</xdr:row>
      <xdr:rowOff>85725</xdr:rowOff>
    </xdr:from>
    <xdr:to>
      <xdr:col>8</xdr:col>
      <xdr:colOff>447675</xdr:colOff>
      <xdr:row>55</xdr:row>
      <xdr:rowOff>142875</xdr:rowOff>
    </xdr:to>
    <xdr:sp>
      <xdr:nvSpPr>
        <xdr:cNvPr id="12" name="TextBox 12"/>
        <xdr:cNvSpPr txBox="1">
          <a:spLocks noChangeArrowheads="1"/>
        </xdr:cNvSpPr>
      </xdr:nvSpPr>
      <xdr:spPr>
        <a:xfrm>
          <a:off x="2333625" y="8505825"/>
          <a:ext cx="8572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 dati calcolati sono mostrati arrotondati</a:t>
          </a:r>
        </a:p>
      </xdr:txBody>
    </xdr:sp>
    <xdr:clientData/>
  </xdr:twoCellAnchor>
  <xdr:twoCellAnchor>
    <xdr:from>
      <xdr:col>0</xdr:col>
      <xdr:colOff>95250</xdr:colOff>
      <xdr:row>59</xdr:row>
      <xdr:rowOff>19050</xdr:rowOff>
    </xdr:from>
    <xdr:to>
      <xdr:col>8</xdr:col>
      <xdr:colOff>447675</xdr:colOff>
      <xdr:row>61</xdr:row>
      <xdr:rowOff>76200</xdr:rowOff>
    </xdr:to>
    <xdr:sp>
      <xdr:nvSpPr>
        <xdr:cNvPr id="13" name="TextBox 13"/>
        <xdr:cNvSpPr txBox="1">
          <a:spLocks noChangeArrowheads="1"/>
        </xdr:cNvSpPr>
      </xdr:nvSpPr>
      <xdr:spPr>
        <a:xfrm>
          <a:off x="95250" y="9572625"/>
          <a:ext cx="30956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Compito: (a) calcola i posti vuoti. (b) diagramma temporale v_ist. (c) Retta interpolatrice di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0</xdr:row>
      <xdr:rowOff>0</xdr:rowOff>
    </xdr:from>
    <xdr:to>
      <xdr:col>12</xdr:col>
      <xdr:colOff>533400</xdr:colOff>
      <xdr:row>15</xdr:row>
      <xdr:rowOff>0</xdr:rowOff>
    </xdr:to>
    <xdr:graphicFrame>
      <xdr:nvGraphicFramePr>
        <xdr:cNvPr id="1" name="Chart 1"/>
        <xdr:cNvGraphicFramePr/>
      </xdr:nvGraphicFramePr>
      <xdr:xfrm>
        <a:off x="2762250" y="0"/>
        <a:ext cx="2781300" cy="2428875"/>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44</xdr:row>
      <xdr:rowOff>0</xdr:rowOff>
    </xdr:from>
    <xdr:to>
      <xdr:col>14</xdr:col>
      <xdr:colOff>219075</xdr:colOff>
      <xdr:row>51</xdr:row>
      <xdr:rowOff>57150</xdr:rowOff>
    </xdr:to>
    <xdr:sp>
      <xdr:nvSpPr>
        <xdr:cNvPr id="2" name="TextBox 2"/>
        <xdr:cNvSpPr txBox="1">
          <a:spLocks noChangeArrowheads="1"/>
        </xdr:cNvSpPr>
      </xdr:nvSpPr>
      <xdr:spPr>
        <a:xfrm>
          <a:off x="3429000" y="7124700"/>
          <a:ext cx="3019425" cy="119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Il moto considerato, tra t=0,1 s e t=0,65 s, e' un moto uniforme con velocita' iniziale diversa da zero.
Per studiarlo: Formule del moto a=k con v0 diversa da 0.
Per i fisici principianti il procedimento piu' semplice' e':
(a) calcolare la velocita' istantanea in 2 punti-istanti, tramite vel media centrata in tale istante; (b) calc l'acceleraz dalla velocita' istantanea, secondo definizione.</a:t>
          </a:r>
        </a:p>
      </xdr:txBody>
    </xdr:sp>
    <xdr:clientData/>
  </xdr:twoCellAnchor>
  <xdr:twoCellAnchor>
    <xdr:from>
      <xdr:col>10</xdr:col>
      <xdr:colOff>38100</xdr:colOff>
      <xdr:row>17</xdr:row>
      <xdr:rowOff>28575</xdr:rowOff>
    </xdr:from>
    <xdr:to>
      <xdr:col>14</xdr:col>
      <xdr:colOff>219075</xdr:colOff>
      <xdr:row>26</xdr:row>
      <xdr:rowOff>85725</xdr:rowOff>
    </xdr:to>
    <xdr:sp>
      <xdr:nvSpPr>
        <xdr:cNvPr id="3" name="TextBox 3"/>
        <xdr:cNvSpPr txBox="1">
          <a:spLocks noChangeArrowheads="1"/>
        </xdr:cNvSpPr>
      </xdr:nvSpPr>
      <xdr:spPr>
        <a:xfrm>
          <a:off x="3829050" y="2781300"/>
          <a:ext cx="2619375"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 dati calcolati dell'accelerazione con la formula a=2s/t^2 mostrano un moto che, sebbene aspettato con a=k, non e' tale. Il fisico si interroga sul perche': (a) nel tratto iniziale la forza magnetica del sistema di sgancio elettro-magnetico, non cessa istantaneamente, e quindi rallenta la caduta 
(b) nel tratto finale  la posizione e' misurata con un errore maggiore, a causa della velocita' elevata (per la nostra strumentazione) .</a:t>
          </a:r>
        </a:p>
      </xdr:txBody>
    </xdr:sp>
    <xdr:clientData/>
  </xdr:twoCellAnchor>
  <xdr:twoCellAnchor>
    <xdr:from>
      <xdr:col>9</xdr:col>
      <xdr:colOff>76200</xdr:colOff>
      <xdr:row>51</xdr:row>
      <xdr:rowOff>57150</xdr:rowOff>
    </xdr:from>
    <xdr:to>
      <xdr:col>14</xdr:col>
      <xdr:colOff>219075</xdr:colOff>
      <xdr:row>61</xdr:row>
      <xdr:rowOff>142875</xdr:rowOff>
    </xdr:to>
    <xdr:sp>
      <xdr:nvSpPr>
        <xdr:cNvPr id="4" name="TextBox 4"/>
        <xdr:cNvSpPr txBox="1">
          <a:spLocks noChangeArrowheads="1"/>
        </xdr:cNvSpPr>
      </xdr:nvSpPr>
      <xdr:spPr>
        <a:xfrm>
          <a:off x="3429000" y="8315325"/>
          <a:ext cx="3019425"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Per passare dalle lunghezze della foto (=rappresentazione in scala) a quelle reali, ho calcolato il fattore di scala, misurando le aste centimetrate visibili nel filmato, in pixel.
2,30 m</a:t>
          </a:r>
          <a:r>
            <a:rPr lang="en-US" cap="none" sz="1000" b="0" i="0" u="none" baseline="0">
              <a:latin typeface="Arial"/>
              <a:ea typeface="Arial"/>
              <a:cs typeface="Arial"/>
            </a:rPr>
            <a:t> </a:t>
          </a:r>
          <a:r>
            <a:rPr lang="en-US" cap="none" sz="1000" b="0" i="0" u="none" baseline="0">
              <a:latin typeface="Symbol"/>
              <a:ea typeface="Symbol"/>
              <a:cs typeface="Symbol"/>
            </a:rPr>
            <a:t>«</a:t>
          </a:r>
          <a:r>
            <a:rPr lang="en-US" cap="none" sz="1000" b="0" i="0" u="none" baseline="0">
              <a:latin typeface="Arial"/>
              <a:ea typeface="Arial"/>
              <a:cs typeface="Arial"/>
            </a:rPr>
            <a:t> </a:t>
          </a:r>
          <a:r>
            <a:rPr lang="en-US" cap="none" sz="1000" b="0" i="0" u="none" baseline="0">
              <a:latin typeface="Times New Roman"/>
              <a:ea typeface="Times New Roman"/>
              <a:cs typeface="Times New Roman"/>
            </a:rPr>
            <a:t>1039 pixel. Il fattore di scala e' 2,30/1039 m/px.
C'e' poi un segno meno per tenere conto che il verso positivo dei pixel e' verso il basso, concorde al moto, invece il verso positivo scelto per il riferimento in metri e' quello standard verso l'alto. Nel riferimento in pixel, dato dal righello virtuale su video, il punto di sgancio del grave non si trova nell'origine, bensi' al pixel 29.</a:t>
          </a:r>
        </a:p>
      </xdr:txBody>
    </xdr:sp>
    <xdr:clientData/>
  </xdr:twoCellAnchor>
  <xdr:twoCellAnchor>
    <xdr:from>
      <xdr:col>12</xdr:col>
      <xdr:colOff>523875</xdr:colOff>
      <xdr:row>0</xdr:row>
      <xdr:rowOff>0</xdr:rowOff>
    </xdr:from>
    <xdr:to>
      <xdr:col>14</xdr:col>
      <xdr:colOff>171450</xdr:colOff>
      <xdr:row>15</xdr:row>
      <xdr:rowOff>0</xdr:rowOff>
    </xdr:to>
    <xdr:sp>
      <xdr:nvSpPr>
        <xdr:cNvPr id="5" name="TextBox 5"/>
        <xdr:cNvSpPr txBox="1">
          <a:spLocks noChangeArrowheads="1"/>
        </xdr:cNvSpPr>
      </xdr:nvSpPr>
      <xdr:spPr>
        <a:xfrm>
          <a:off x="5534025" y="0"/>
          <a:ext cx="866775" cy="2428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Attenzione a non confondersi: questo grafico e' un diagramma temporale, e non un disegno spaziale del moto di caduta di un lancio orizzontale, visto di lato. 
Tratto continuo = caduta ideale.</a:t>
          </a:r>
        </a:p>
      </xdr:txBody>
    </xdr:sp>
    <xdr:clientData/>
  </xdr:twoCellAnchor>
  <xdr:twoCellAnchor>
    <xdr:from>
      <xdr:col>6</xdr:col>
      <xdr:colOff>457200</xdr:colOff>
      <xdr:row>8</xdr:row>
      <xdr:rowOff>104775</xdr:rowOff>
    </xdr:from>
    <xdr:to>
      <xdr:col>8</xdr:col>
      <xdr:colOff>38100</xdr:colOff>
      <xdr:row>10</xdr:row>
      <xdr:rowOff>114300</xdr:rowOff>
    </xdr:to>
    <xdr:sp>
      <xdr:nvSpPr>
        <xdr:cNvPr id="6" name="AutoShape 6"/>
        <xdr:cNvSpPr>
          <a:spLocks/>
        </xdr:cNvSpPr>
      </xdr:nvSpPr>
      <xdr:spPr>
        <a:xfrm rot="16200000">
          <a:off x="2266950" y="1400175"/>
          <a:ext cx="514350" cy="333375"/>
        </a:xfrm>
        <a:prstGeom prst="bentUpArrow">
          <a:avLst>
            <a:gd name="adj1" fmla="val -35717"/>
            <a:gd name="adj2" fmla="val 50000"/>
            <a:gd name="adj3" fmla="val -3571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Perchè vuota?</a:t>
          </a:r>
        </a:p>
      </xdr:txBody>
    </xdr:sp>
    <xdr:clientData/>
  </xdr:twoCellAnchor>
  <xdr:twoCellAnchor>
    <xdr:from>
      <xdr:col>7</xdr:col>
      <xdr:colOff>0</xdr:colOff>
      <xdr:row>48</xdr:row>
      <xdr:rowOff>38100</xdr:rowOff>
    </xdr:from>
    <xdr:to>
      <xdr:col>9</xdr:col>
      <xdr:colOff>38100</xdr:colOff>
      <xdr:row>52</xdr:row>
      <xdr:rowOff>85725</xdr:rowOff>
    </xdr:to>
    <xdr:sp>
      <xdr:nvSpPr>
        <xdr:cNvPr id="7" name="TextBox 7"/>
        <xdr:cNvSpPr txBox="1">
          <a:spLocks noChangeArrowheads="1"/>
        </xdr:cNvSpPr>
      </xdr:nvSpPr>
      <xdr:spPr>
        <a:xfrm>
          <a:off x="2333625" y="7810500"/>
          <a:ext cx="10572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ss= sessantesimi di secondo; 
v_ist= velocita' istantanea.</a:t>
          </a:r>
        </a:p>
      </xdr:txBody>
    </xdr:sp>
    <xdr:clientData/>
  </xdr:twoCellAnchor>
  <xdr:twoCellAnchor>
    <xdr:from>
      <xdr:col>7</xdr:col>
      <xdr:colOff>0</xdr:colOff>
      <xdr:row>52</xdr:row>
      <xdr:rowOff>85725</xdr:rowOff>
    </xdr:from>
    <xdr:to>
      <xdr:col>8</xdr:col>
      <xdr:colOff>447675</xdr:colOff>
      <xdr:row>55</xdr:row>
      <xdr:rowOff>142875</xdr:rowOff>
    </xdr:to>
    <xdr:sp>
      <xdr:nvSpPr>
        <xdr:cNvPr id="8" name="TextBox 8"/>
        <xdr:cNvSpPr txBox="1">
          <a:spLocks noChangeArrowheads="1"/>
        </xdr:cNvSpPr>
      </xdr:nvSpPr>
      <xdr:spPr>
        <a:xfrm>
          <a:off x="2333625" y="8505825"/>
          <a:ext cx="8572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 dati calcolati sono mostrati arrotondati</a:t>
          </a:r>
        </a:p>
      </xdr:txBody>
    </xdr:sp>
    <xdr:clientData/>
  </xdr:twoCellAnchor>
  <xdr:twoCellAnchor>
    <xdr:from>
      <xdr:col>0</xdr:col>
      <xdr:colOff>95250</xdr:colOff>
      <xdr:row>59</xdr:row>
      <xdr:rowOff>19050</xdr:rowOff>
    </xdr:from>
    <xdr:to>
      <xdr:col>8</xdr:col>
      <xdr:colOff>447675</xdr:colOff>
      <xdr:row>61</xdr:row>
      <xdr:rowOff>76200</xdr:rowOff>
    </xdr:to>
    <xdr:sp>
      <xdr:nvSpPr>
        <xdr:cNvPr id="9" name="TextBox 9"/>
        <xdr:cNvSpPr txBox="1">
          <a:spLocks noChangeArrowheads="1"/>
        </xdr:cNvSpPr>
      </xdr:nvSpPr>
      <xdr:spPr>
        <a:xfrm>
          <a:off x="95250" y="9572625"/>
          <a:ext cx="30956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Compito: (a) calcola i posti vuoti. (b) diagramma temporale v_ist. (c) Retta interpolatrice di (b).</a:t>
          </a:r>
        </a:p>
      </xdr:txBody>
    </xdr:sp>
    <xdr:clientData/>
  </xdr:twoCellAnchor>
  <xdr:twoCellAnchor>
    <xdr:from>
      <xdr:col>0</xdr:col>
      <xdr:colOff>95250</xdr:colOff>
      <xdr:row>55</xdr:row>
      <xdr:rowOff>142875</xdr:rowOff>
    </xdr:from>
    <xdr:to>
      <xdr:col>8</xdr:col>
      <xdr:colOff>447675</xdr:colOff>
      <xdr:row>59</xdr:row>
      <xdr:rowOff>19050</xdr:rowOff>
    </xdr:to>
    <xdr:sp>
      <xdr:nvSpPr>
        <xdr:cNvPr id="10" name="TextBox 10"/>
        <xdr:cNvSpPr txBox="1">
          <a:spLocks noChangeArrowheads="1"/>
        </xdr:cNvSpPr>
      </xdr:nvSpPr>
      <xdr:spPr>
        <a:xfrm>
          <a:off x="95250" y="9048750"/>
          <a:ext cx="30956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Relaz tra sessantesimi di s e sottomultipli decimali d secondo: 1/60= 0,166… ma 3/60= 1/20= 5/100= 0,05; 
6/60= 1/10= 0,1;  9/60= 0,15;  12/60= 0,2; ecc ...</a:t>
          </a:r>
        </a:p>
      </xdr:txBody>
    </xdr:sp>
    <xdr:clientData/>
  </xdr:twoCellAnchor>
  <xdr:twoCellAnchor>
    <xdr:from>
      <xdr:col>0</xdr:col>
      <xdr:colOff>38100</xdr:colOff>
      <xdr:row>2</xdr:row>
      <xdr:rowOff>57150</xdr:rowOff>
    </xdr:from>
    <xdr:to>
      <xdr:col>5</xdr:col>
      <xdr:colOff>361950</xdr:colOff>
      <xdr:row>6</xdr:row>
      <xdr:rowOff>104775</xdr:rowOff>
    </xdr:to>
    <xdr:sp>
      <xdr:nvSpPr>
        <xdr:cNvPr id="11" name="TextBox 11"/>
        <xdr:cNvSpPr txBox="1">
          <a:spLocks noChangeArrowheads="1"/>
        </xdr:cNvSpPr>
      </xdr:nvSpPr>
      <xdr:spPr>
        <a:xfrm>
          <a:off x="38100" y="381000"/>
          <a:ext cx="168592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 dati sono misurati da un filmato fatto a 60 frames/s; le posizioni misurate in pixel sul filmato; i tempi in base ai frames.</a:t>
          </a:r>
        </a:p>
      </xdr:txBody>
    </xdr:sp>
    <xdr:clientData/>
  </xdr:twoCellAnchor>
  <xdr:twoCellAnchor>
    <xdr:from>
      <xdr:col>7</xdr:col>
      <xdr:colOff>0</xdr:colOff>
      <xdr:row>16</xdr:row>
      <xdr:rowOff>9525</xdr:rowOff>
    </xdr:from>
    <xdr:to>
      <xdr:col>9</xdr:col>
      <xdr:colOff>0</xdr:colOff>
      <xdr:row>19</xdr:row>
      <xdr:rowOff>0</xdr:rowOff>
    </xdr:to>
    <xdr:sp>
      <xdr:nvSpPr>
        <xdr:cNvPr id="12" name="TextBox 12"/>
        <xdr:cNvSpPr txBox="1">
          <a:spLocks noChangeArrowheads="1"/>
        </xdr:cNvSpPr>
      </xdr:nvSpPr>
      <xdr:spPr>
        <a:xfrm>
          <a:off x="2333625" y="2600325"/>
          <a:ext cx="10191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v</a:t>
          </a:r>
          <a:r>
            <a:rPr lang="en-US" cap="none" sz="1200" b="1" i="0" u="none" baseline="-25000">
              <a:latin typeface="Arial"/>
              <a:ea typeface="Arial"/>
              <a:cs typeface="Arial"/>
            </a:rPr>
            <a:t>m</a:t>
          </a:r>
          <a:r>
            <a:rPr lang="en-US" cap="none" sz="1200" b="1" i="0" u="none" baseline="0">
              <a:latin typeface="Arial"/>
              <a:ea typeface="Arial"/>
              <a:cs typeface="Arial"/>
            </a:rPr>
            <a:t>=  </a:t>
          </a:r>
          <a:r>
            <a:rPr lang="en-US" cap="none" sz="1200" b="1" i="0" u="none" baseline="0">
              <a:latin typeface="Symbol"/>
              <a:ea typeface="Symbol"/>
              <a:cs typeface="Symbol"/>
            </a:rPr>
            <a:t>D</a:t>
          </a:r>
          <a:r>
            <a:rPr lang="en-US" cap="none" sz="1200" b="1" i="0" u="none" baseline="0">
              <a:latin typeface="Arial"/>
              <a:ea typeface="Arial"/>
              <a:cs typeface="Arial"/>
            </a:rPr>
            <a:t>s / </a:t>
          </a:r>
          <a:r>
            <a:rPr lang="en-US" cap="none" sz="1200" b="1" i="0" u="none" baseline="0">
              <a:latin typeface="Symbol"/>
              <a:ea typeface="Symbol"/>
              <a:cs typeface="Symbol"/>
            </a:rPr>
            <a:t>D</a:t>
          </a:r>
          <a:r>
            <a:rPr lang="en-US" cap="none" sz="1200" b="1" i="0" u="none" baseline="0">
              <a:latin typeface="Arial"/>
              <a:ea typeface="Arial"/>
              <a:cs typeface="Arial"/>
            </a:rPr>
            <a:t>t
a</a:t>
          </a:r>
          <a:r>
            <a:rPr lang="en-US" cap="none" sz="1200" b="1" i="0" u="none" baseline="-25000">
              <a:latin typeface="Arial"/>
              <a:ea typeface="Arial"/>
              <a:cs typeface="Arial"/>
            </a:rPr>
            <a:t>m</a:t>
          </a:r>
          <a:r>
            <a:rPr lang="en-US" cap="none" sz="1200" b="1" i="0" u="none" baseline="0">
              <a:latin typeface="Arial"/>
              <a:ea typeface="Arial"/>
              <a:cs typeface="Arial"/>
            </a:rPr>
            <a:t>=  </a:t>
          </a:r>
          <a:r>
            <a:rPr lang="en-US" cap="none" sz="1200" b="1" i="0" u="none" baseline="0">
              <a:latin typeface="Symbol"/>
              <a:ea typeface="Symbol"/>
              <a:cs typeface="Symbol"/>
            </a:rPr>
            <a:t>D</a:t>
          </a:r>
          <a:r>
            <a:rPr lang="en-US" cap="none" sz="1200" b="1" i="0" u="none" baseline="0">
              <a:latin typeface="Arial"/>
              <a:ea typeface="Arial"/>
              <a:cs typeface="Arial"/>
            </a:rPr>
            <a:t>v / </a:t>
          </a:r>
          <a:r>
            <a:rPr lang="en-US" cap="none" sz="1200" b="1" i="0" u="none" baseline="0">
              <a:latin typeface="Symbol"/>
              <a:ea typeface="Symbol"/>
              <a:cs typeface="Symbol"/>
            </a:rPr>
            <a:t>D</a:t>
          </a:r>
          <a:r>
            <a:rPr lang="en-US" cap="none" sz="1200" b="1" i="0" u="none" baseline="0">
              <a:latin typeface="Arial"/>
              <a:ea typeface="Arial"/>
              <a:cs typeface="Arial"/>
            </a:rPr>
            <a:t>t</a:t>
          </a:r>
        </a:p>
      </xdr:txBody>
    </xdr:sp>
    <xdr:clientData/>
  </xdr:twoCellAnchor>
  <xdr:twoCellAnchor>
    <xdr:from>
      <xdr:col>10</xdr:col>
      <xdr:colOff>38100</xdr:colOff>
      <xdr:row>26</xdr:row>
      <xdr:rowOff>85725</xdr:rowOff>
    </xdr:from>
    <xdr:to>
      <xdr:col>14</xdr:col>
      <xdr:colOff>219075</xdr:colOff>
      <xdr:row>44</xdr:row>
      <xdr:rowOff>0</xdr:rowOff>
    </xdr:to>
    <xdr:sp>
      <xdr:nvSpPr>
        <xdr:cNvPr id="13" name="TextBox 13"/>
        <xdr:cNvSpPr txBox="1">
          <a:spLocks noChangeArrowheads="1"/>
        </xdr:cNvSpPr>
      </xdr:nvSpPr>
      <xdr:spPr>
        <a:xfrm>
          <a:off x="3829050" y="4295775"/>
          <a:ext cx="2619375" cy="2828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I dati buoni, cioe' del tratto con a=k=g, vanno da t= 0,1s a t=0,65 s.
La velocita' istantanea in t=0,2 s viene calcolata come vel media tra t=0,1 s e t=0,3 s:
  -1,47 = (-0,32-(-0,027))/0,2
La velocita' istantanea in t=0,55 s viene calcolata come vel media tra t=0,45 s e t=0,65 s:
  -5,06 = (-1,816-(-0,804))/0,2
in generale su una base temporale  </a:t>
          </a:r>
          <a:r>
            <a:rPr lang="en-US" cap="none" sz="1000" b="0" i="0" u="none" baseline="0">
              <a:latin typeface="Symbol"/>
              <a:ea typeface="Symbol"/>
              <a:cs typeface="Symbol"/>
            </a:rPr>
            <a:t>D</a:t>
          </a:r>
          <a:r>
            <a:rPr lang="en-US" cap="none" sz="1000" b="0" i="0" u="none" baseline="0">
              <a:latin typeface="Times New Roman"/>
              <a:ea typeface="Times New Roman"/>
              <a:cs typeface="Times New Roman"/>
            </a:rPr>
            <a:t>t=0,2 s.
L'accelerazione costante viene calcolata secondo definizione a= </a:t>
          </a:r>
          <a:r>
            <a:rPr lang="en-US" cap="none" sz="1000" b="0" i="0" u="none" baseline="0">
              <a:latin typeface="Symbol"/>
              <a:ea typeface="Symbol"/>
              <a:cs typeface="Symbol"/>
            </a:rPr>
            <a:t>D</a:t>
          </a:r>
          <a:r>
            <a:rPr lang="en-US" cap="none" sz="1000" b="0" i="0" u="none" baseline="0">
              <a:latin typeface="Times New Roman"/>
              <a:ea typeface="Times New Roman"/>
              <a:cs typeface="Times New Roman"/>
            </a:rPr>
            <a:t>v/</a:t>
          </a:r>
          <a:r>
            <a:rPr lang="en-US" cap="none" sz="1000" b="0" i="0" u="none" baseline="0">
              <a:latin typeface="Symbol"/>
              <a:ea typeface="Symbol"/>
              <a:cs typeface="Symbol"/>
            </a:rPr>
            <a:t>D</a:t>
          </a:r>
          <a:r>
            <a:rPr lang="en-US" cap="none" sz="1000" b="0" i="0" u="none" baseline="0">
              <a:latin typeface="Times New Roman"/>
              <a:ea typeface="Times New Roman"/>
              <a:cs typeface="Times New Roman"/>
            </a:rPr>
            <a:t>t ,coi dati di tempo e velocita' precedenti, col  </a:t>
          </a:r>
          <a:r>
            <a:rPr lang="en-US" cap="none" sz="1000" b="0" i="0" u="none" baseline="0">
              <a:latin typeface="Symbol"/>
              <a:ea typeface="Symbol"/>
              <a:cs typeface="Symbol"/>
            </a:rPr>
            <a:t>D</a:t>
          </a:r>
          <a:r>
            <a:rPr lang="en-US" cap="none" sz="1000" b="0" i="0" u="none" baseline="0">
              <a:latin typeface="Times New Roman"/>
              <a:ea typeface="Times New Roman"/>
              <a:cs typeface="Times New Roman"/>
            </a:rPr>
            <a:t>t precedente = 0,2 s.
Es: l'accelerazione nel tratto t=0,2 t=0,4 vale
(-3,540-(-1,466))/0,2= -10,37 e viene associata all'istante medio t=0,3;    in t=0,217 t=0,417 vale
 (-3,676-(-1,644))/0,2= -10,16 e viene associata all'istante medio t=0,317</a:t>
          </a:r>
        </a:p>
      </xdr:txBody>
    </xdr:sp>
    <xdr:clientData/>
  </xdr:twoCellAnchor>
  <xdr:twoCellAnchor>
    <xdr:from>
      <xdr:col>19</xdr:col>
      <xdr:colOff>514350</xdr:colOff>
      <xdr:row>2</xdr:row>
      <xdr:rowOff>85725</xdr:rowOff>
    </xdr:from>
    <xdr:to>
      <xdr:col>23</xdr:col>
      <xdr:colOff>95250</xdr:colOff>
      <xdr:row>12</xdr:row>
      <xdr:rowOff>142875</xdr:rowOff>
    </xdr:to>
    <xdr:sp>
      <xdr:nvSpPr>
        <xdr:cNvPr id="14" name="TextBox 14"/>
        <xdr:cNvSpPr txBox="1">
          <a:spLocks noChangeArrowheads="1"/>
        </xdr:cNvSpPr>
      </xdr:nvSpPr>
      <xdr:spPr>
        <a:xfrm>
          <a:off x="9429750" y="409575"/>
          <a:ext cx="20193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 calcolare la velocita' istantana nel MAK (moto acceleraz k), si usa questa proprieta':
La velocita' istantanea e' uguale alla velocita' media in un intervallo centrato sul suo istante.
La velocita' istantanea e' uguale a una delle velocita' medie che la hanno al centro del loro intervallo temporale.</a:t>
          </a:r>
        </a:p>
      </xdr:txBody>
    </xdr:sp>
    <xdr:clientData/>
  </xdr:twoCellAnchor>
  <xdr:twoCellAnchor>
    <xdr:from>
      <xdr:col>19</xdr:col>
      <xdr:colOff>152400</xdr:colOff>
      <xdr:row>13</xdr:row>
      <xdr:rowOff>28575</xdr:rowOff>
    </xdr:from>
    <xdr:to>
      <xdr:col>23</xdr:col>
      <xdr:colOff>504825</xdr:colOff>
      <xdr:row>28</xdr:row>
      <xdr:rowOff>38100</xdr:rowOff>
    </xdr:to>
    <xdr:graphicFrame>
      <xdr:nvGraphicFramePr>
        <xdr:cNvPr id="15" name="Chart 15"/>
        <xdr:cNvGraphicFramePr/>
      </xdr:nvGraphicFramePr>
      <xdr:xfrm>
        <a:off x="9067800" y="2133600"/>
        <a:ext cx="2790825" cy="2438400"/>
      </xdr:xfrm>
      <a:graphic>
        <a:graphicData uri="http://schemas.openxmlformats.org/drawingml/2006/chart">
          <c:chart xmlns:c="http://schemas.openxmlformats.org/drawingml/2006/chart" r:id="rId2"/>
        </a:graphicData>
      </a:graphic>
    </xdr:graphicFrame>
    <xdr:clientData/>
  </xdr:twoCellAnchor>
  <xdr:twoCellAnchor>
    <xdr:from>
      <xdr:col>19</xdr:col>
      <xdr:colOff>219075</xdr:colOff>
      <xdr:row>10</xdr:row>
      <xdr:rowOff>28575</xdr:rowOff>
    </xdr:from>
    <xdr:to>
      <xdr:col>24</xdr:col>
      <xdr:colOff>142875</xdr:colOff>
      <xdr:row>28</xdr:row>
      <xdr:rowOff>0</xdr:rowOff>
    </xdr:to>
    <xdr:sp>
      <xdr:nvSpPr>
        <xdr:cNvPr id="16" name="Line 16"/>
        <xdr:cNvSpPr>
          <a:spLocks/>
        </xdr:cNvSpPr>
      </xdr:nvSpPr>
      <xdr:spPr>
        <a:xfrm>
          <a:off x="9134475" y="1647825"/>
          <a:ext cx="2971800" cy="2886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11</xdr:col>
      <xdr:colOff>361950</xdr:colOff>
      <xdr:row>16</xdr:row>
      <xdr:rowOff>76200</xdr:rowOff>
    </xdr:to>
    <xdr:graphicFrame>
      <xdr:nvGraphicFramePr>
        <xdr:cNvPr id="1" name="Chart 1"/>
        <xdr:cNvGraphicFramePr/>
      </xdr:nvGraphicFramePr>
      <xdr:xfrm>
        <a:off x="2743200" y="161925"/>
        <a:ext cx="2800350" cy="250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54"/>
  <sheetViews>
    <sheetView workbookViewId="0" topLeftCell="A4">
      <selection activeCell="J21" sqref="J21"/>
    </sheetView>
  </sheetViews>
  <sheetFormatPr defaultColWidth="9.140625" defaultRowHeight="12.75"/>
  <cols>
    <col min="1" max="1" width="4.7109375" style="0" customWidth="1"/>
    <col min="2" max="2" width="3.00390625" style="0" bestFit="1" customWidth="1"/>
    <col min="3" max="3" width="5.00390625" style="0" bestFit="1" customWidth="1"/>
    <col min="4" max="4" width="5.00390625" style="0" customWidth="1"/>
    <col min="5" max="6" width="5.7109375" style="0" customWidth="1"/>
    <col min="7" max="7" width="7.8515625" style="0" customWidth="1"/>
    <col min="8" max="8" width="4.7109375" style="0" customWidth="1"/>
  </cols>
  <sheetData>
    <row r="1" ht="12.75">
      <c r="A1" s="1" t="s">
        <v>46</v>
      </c>
    </row>
    <row r="2" ht="12.75">
      <c r="G2" s="2" t="s">
        <v>1</v>
      </c>
    </row>
    <row r="3" ht="12.75">
      <c r="G3">
        <f>1/60</f>
        <v>0.016666666666666666</v>
      </c>
    </row>
    <row r="4" ht="12.75">
      <c r="G4" s="2" t="s">
        <v>3</v>
      </c>
    </row>
    <row r="5" ht="12.75">
      <c r="G5">
        <f>2.3/1098</f>
        <v>0.00209471766848816</v>
      </c>
    </row>
    <row r="7" spans="2:7" ht="12.75">
      <c r="B7" s="2" t="s">
        <v>10</v>
      </c>
      <c r="C7" s="2" t="s">
        <v>11</v>
      </c>
      <c r="D7" s="2" t="s">
        <v>12</v>
      </c>
      <c r="E7" s="2" t="s">
        <v>10</v>
      </c>
      <c r="F7" s="2" t="s">
        <v>12</v>
      </c>
      <c r="G7" s="2" t="s">
        <v>13</v>
      </c>
    </row>
    <row r="8" spans="2:7" ht="12.75">
      <c r="B8" s="2" t="s">
        <v>14</v>
      </c>
      <c r="C8" s="2" t="s">
        <v>15</v>
      </c>
      <c r="D8" s="2" t="s">
        <v>15</v>
      </c>
      <c r="E8" s="2" t="s">
        <v>12</v>
      </c>
      <c r="F8" s="2" t="s">
        <v>16</v>
      </c>
      <c r="G8" s="2" t="s">
        <v>17</v>
      </c>
    </row>
    <row r="9" spans="2:6" ht="12.75">
      <c r="B9">
        <v>0</v>
      </c>
      <c r="C9">
        <v>29</v>
      </c>
      <c r="D9">
        <f aca="true" t="shared" si="0" ref="D9:D54">C9-$C$9</f>
        <v>0</v>
      </c>
      <c r="E9">
        <f aca="true" t="shared" si="1" ref="E9:E54">B9*G$3</f>
        <v>0</v>
      </c>
      <c r="F9">
        <f aca="true" t="shared" si="2" ref="F9:F54">D9*G$5</f>
        <v>0</v>
      </c>
    </row>
    <row r="10" spans="2:7" ht="12.75">
      <c r="B10">
        <v>1</v>
      </c>
      <c r="C10">
        <v>30</v>
      </c>
      <c r="D10">
        <f t="shared" si="0"/>
        <v>1</v>
      </c>
      <c r="E10">
        <f t="shared" si="1"/>
        <v>0.016666666666666666</v>
      </c>
      <c r="F10">
        <f t="shared" si="2"/>
        <v>0.00209471766848816</v>
      </c>
      <c r="G10" s="26">
        <f>2*F10/E10^2</f>
        <v>15.081967213114753</v>
      </c>
    </row>
    <row r="11" spans="2:7" ht="12.75">
      <c r="B11">
        <v>2</v>
      </c>
      <c r="C11">
        <v>31</v>
      </c>
      <c r="D11">
        <f t="shared" si="0"/>
        <v>2</v>
      </c>
      <c r="E11">
        <f t="shared" si="1"/>
        <v>0.03333333333333333</v>
      </c>
      <c r="F11">
        <f t="shared" si="2"/>
        <v>0.00418943533697632</v>
      </c>
      <c r="G11" s="26">
        <f aca="true" t="shared" si="3" ref="G11:G54">2*F11/E11^2</f>
        <v>7.5409836065573765</v>
      </c>
    </row>
    <row r="12" spans="2:7" ht="12.75">
      <c r="B12">
        <v>3</v>
      </c>
      <c r="C12">
        <v>33</v>
      </c>
      <c r="D12">
        <f t="shared" si="0"/>
        <v>4</v>
      </c>
      <c r="E12">
        <f t="shared" si="1"/>
        <v>0.05</v>
      </c>
      <c r="F12">
        <f t="shared" si="2"/>
        <v>0.00837887067395264</v>
      </c>
      <c r="G12" s="26">
        <f t="shared" si="3"/>
        <v>6.703096539162111</v>
      </c>
    </row>
    <row r="13" spans="2:7" ht="12.75">
      <c r="B13">
        <v>4</v>
      </c>
      <c r="C13">
        <v>36</v>
      </c>
      <c r="D13">
        <f t="shared" si="0"/>
        <v>7</v>
      </c>
      <c r="E13">
        <f t="shared" si="1"/>
        <v>0.06666666666666667</v>
      </c>
      <c r="F13">
        <f t="shared" si="2"/>
        <v>0.01466302367941712</v>
      </c>
      <c r="G13" s="26">
        <f t="shared" si="3"/>
        <v>6.598360655737705</v>
      </c>
    </row>
    <row r="14" spans="2:7" ht="12.75">
      <c r="B14">
        <v>5</v>
      </c>
      <c r="C14">
        <v>38</v>
      </c>
      <c r="D14">
        <f t="shared" si="0"/>
        <v>9</v>
      </c>
      <c r="E14">
        <f t="shared" si="1"/>
        <v>0.08333333333333333</v>
      </c>
      <c r="F14">
        <f t="shared" si="2"/>
        <v>0.01885245901639344</v>
      </c>
      <c r="G14" s="26">
        <f t="shared" si="3"/>
        <v>5.4295081967213115</v>
      </c>
    </row>
    <row r="15" spans="2:14" ht="12.75">
      <c r="B15">
        <v>6</v>
      </c>
      <c r="C15">
        <v>42</v>
      </c>
      <c r="D15">
        <f t="shared" si="0"/>
        <v>13</v>
      </c>
      <c r="E15" s="9">
        <f t="shared" si="1"/>
        <v>0.1</v>
      </c>
      <c r="F15" s="9">
        <f t="shared" si="2"/>
        <v>0.02723132969034608</v>
      </c>
      <c r="G15" s="26">
        <f t="shared" si="3"/>
        <v>5.4462659380692156</v>
      </c>
      <c r="N15" s="2" t="s">
        <v>47</v>
      </c>
    </row>
    <row r="16" spans="2:14" ht="12.75">
      <c r="B16">
        <v>7</v>
      </c>
      <c r="C16">
        <v>46</v>
      </c>
      <c r="D16">
        <f t="shared" si="0"/>
        <v>17</v>
      </c>
      <c r="E16">
        <f t="shared" si="1"/>
        <v>0.11666666666666667</v>
      </c>
      <c r="F16">
        <f t="shared" si="2"/>
        <v>0.035610200364298725</v>
      </c>
      <c r="G16" s="26">
        <f t="shared" si="3"/>
        <v>5.2325192372030775</v>
      </c>
      <c r="N16" s="2" t="s">
        <v>48</v>
      </c>
    </row>
    <row r="17" spans="2:14" ht="12.75">
      <c r="B17">
        <v>8</v>
      </c>
      <c r="C17">
        <v>51</v>
      </c>
      <c r="D17">
        <f t="shared" si="0"/>
        <v>22</v>
      </c>
      <c r="E17">
        <f t="shared" si="1"/>
        <v>0.13333333333333333</v>
      </c>
      <c r="F17">
        <f t="shared" si="2"/>
        <v>0.04608378870673952</v>
      </c>
      <c r="G17" s="26">
        <f t="shared" si="3"/>
        <v>5.184426229508196</v>
      </c>
      <c r="N17" s="2" t="s">
        <v>49</v>
      </c>
    </row>
    <row r="18" spans="2:14" ht="12.75">
      <c r="B18">
        <v>9</v>
      </c>
      <c r="C18">
        <v>55</v>
      </c>
      <c r="D18">
        <f t="shared" si="0"/>
        <v>26</v>
      </c>
      <c r="E18">
        <f t="shared" si="1"/>
        <v>0.15</v>
      </c>
      <c r="F18">
        <f t="shared" si="2"/>
        <v>0.05446265938069216</v>
      </c>
      <c r="G18" s="26">
        <f t="shared" si="3"/>
        <v>4.841125278283748</v>
      </c>
      <c r="J18" s="12" t="s">
        <v>50</v>
      </c>
      <c r="L18" t="s">
        <v>44</v>
      </c>
      <c r="N18" s="2" t="s">
        <v>51</v>
      </c>
    </row>
    <row r="19" spans="2:14" ht="12.75">
      <c r="B19">
        <v>10</v>
      </c>
      <c r="C19">
        <v>64</v>
      </c>
      <c r="D19">
        <f t="shared" si="0"/>
        <v>35</v>
      </c>
      <c r="E19">
        <f t="shared" si="1"/>
        <v>0.16666666666666666</v>
      </c>
      <c r="F19">
        <f t="shared" si="2"/>
        <v>0.0733151183970856</v>
      </c>
      <c r="G19" s="26">
        <f t="shared" si="3"/>
        <v>5.278688524590163</v>
      </c>
      <c r="J19" s="2" t="s">
        <v>25</v>
      </c>
      <c r="L19" s="2" t="s">
        <v>17</v>
      </c>
      <c r="N19">
        <v>9.816</v>
      </c>
    </row>
    <row r="20" spans="2:14" ht="12.75">
      <c r="B20">
        <v>11</v>
      </c>
      <c r="C20">
        <v>76</v>
      </c>
      <c r="D20">
        <f t="shared" si="0"/>
        <v>47</v>
      </c>
      <c r="E20">
        <f t="shared" si="1"/>
        <v>0.18333333333333332</v>
      </c>
      <c r="F20">
        <f t="shared" si="2"/>
        <v>0.09845173041894352</v>
      </c>
      <c r="G20" s="26">
        <f t="shared" si="3"/>
        <v>5.85828478525945</v>
      </c>
      <c r="J20" s="25" t="s">
        <v>52</v>
      </c>
      <c r="L20" t="s">
        <v>53</v>
      </c>
      <c r="N20" s="2" t="s">
        <v>54</v>
      </c>
    </row>
    <row r="21" spans="2:14" ht="12.75">
      <c r="B21">
        <v>12</v>
      </c>
      <c r="C21">
        <v>86</v>
      </c>
      <c r="D21">
        <f t="shared" si="0"/>
        <v>57</v>
      </c>
      <c r="E21">
        <f t="shared" si="1"/>
        <v>0.2</v>
      </c>
      <c r="F21">
        <f t="shared" si="2"/>
        <v>0.11939890710382513</v>
      </c>
      <c r="G21" s="26">
        <f t="shared" si="3"/>
        <v>5.969945355191255</v>
      </c>
      <c r="J21" s="27">
        <f>(F27-F15)/(E27-E15)</f>
        <v>1.4663023679417122</v>
      </c>
      <c r="L21" s="27">
        <f>(J42-J21)/(E42-E21)</f>
        <v>10.264116575591984</v>
      </c>
      <c r="N21" s="16">
        <f>(L21-N19)/N19</f>
        <v>0.04565164788019392</v>
      </c>
    </row>
    <row r="22" spans="2:7" ht="12.75">
      <c r="B22">
        <v>13</v>
      </c>
      <c r="C22">
        <v>98</v>
      </c>
      <c r="D22">
        <f t="shared" si="0"/>
        <v>69</v>
      </c>
      <c r="E22">
        <f t="shared" si="1"/>
        <v>0.21666666666666667</v>
      </c>
      <c r="F22">
        <f t="shared" si="2"/>
        <v>0.14453551912568305</v>
      </c>
      <c r="G22" s="26">
        <f t="shared" si="3"/>
        <v>6.157726258608982</v>
      </c>
    </row>
    <row r="23" spans="2:7" ht="12.75">
      <c r="B23">
        <v>14</v>
      </c>
      <c r="C23">
        <v>112</v>
      </c>
      <c r="D23">
        <f t="shared" si="0"/>
        <v>83</v>
      </c>
      <c r="E23">
        <f t="shared" si="1"/>
        <v>0.23333333333333334</v>
      </c>
      <c r="F23">
        <f t="shared" si="2"/>
        <v>0.17386156648451728</v>
      </c>
      <c r="G23" s="26">
        <f t="shared" si="3"/>
        <v>6.386751421880226</v>
      </c>
    </row>
    <row r="24" spans="2:7" ht="12.75">
      <c r="B24">
        <v>15</v>
      </c>
      <c r="C24">
        <v>128</v>
      </c>
      <c r="D24">
        <f t="shared" si="0"/>
        <v>99</v>
      </c>
      <c r="E24">
        <f t="shared" si="1"/>
        <v>0.25</v>
      </c>
      <c r="F24">
        <f t="shared" si="2"/>
        <v>0.20737704918032784</v>
      </c>
      <c r="G24" s="26">
        <f t="shared" si="3"/>
        <v>6.636065573770491</v>
      </c>
    </row>
    <row r="25" spans="2:7" ht="12.75">
      <c r="B25">
        <v>16</v>
      </c>
      <c r="C25">
        <v>146</v>
      </c>
      <c r="D25">
        <f t="shared" si="0"/>
        <v>117</v>
      </c>
      <c r="E25">
        <f t="shared" si="1"/>
        <v>0.26666666666666666</v>
      </c>
      <c r="F25">
        <f t="shared" si="2"/>
        <v>0.24508196721311473</v>
      </c>
      <c r="G25" s="26">
        <f t="shared" si="3"/>
        <v>6.892930327868852</v>
      </c>
    </row>
    <row r="26" spans="2:7" ht="12.75">
      <c r="B26">
        <v>17</v>
      </c>
      <c r="C26">
        <v>163</v>
      </c>
      <c r="D26">
        <f t="shared" si="0"/>
        <v>134</v>
      </c>
      <c r="E26">
        <f t="shared" si="1"/>
        <v>0.2833333333333333</v>
      </c>
      <c r="F26">
        <f t="shared" si="2"/>
        <v>0.28069216757741344</v>
      </c>
      <c r="G26" s="26">
        <f t="shared" si="3"/>
        <v>6.993022860060128</v>
      </c>
    </row>
    <row r="27" spans="2:7" ht="12.75">
      <c r="B27">
        <v>18</v>
      </c>
      <c r="C27">
        <v>182</v>
      </c>
      <c r="D27">
        <f t="shared" si="0"/>
        <v>153</v>
      </c>
      <c r="E27" s="9">
        <f t="shared" si="1"/>
        <v>0.3</v>
      </c>
      <c r="F27" s="9">
        <f t="shared" si="2"/>
        <v>0.3204918032786885</v>
      </c>
      <c r="G27" s="26">
        <f t="shared" si="3"/>
        <v>7.122040072859744</v>
      </c>
    </row>
    <row r="28" spans="2:7" ht="12.75">
      <c r="B28">
        <v>19</v>
      </c>
      <c r="C28">
        <v>203</v>
      </c>
      <c r="D28">
        <f t="shared" si="0"/>
        <v>174</v>
      </c>
      <c r="E28">
        <f t="shared" si="1"/>
        <v>0.31666666666666665</v>
      </c>
      <c r="F28">
        <f t="shared" si="2"/>
        <v>0.3644808743169399</v>
      </c>
      <c r="G28" s="26">
        <f t="shared" si="3"/>
        <v>7.269424640116253</v>
      </c>
    </row>
    <row r="29" spans="2:7" ht="12.75">
      <c r="B29">
        <v>20</v>
      </c>
      <c r="C29">
        <v>223</v>
      </c>
      <c r="D29">
        <f t="shared" si="0"/>
        <v>194</v>
      </c>
      <c r="E29">
        <f t="shared" si="1"/>
        <v>0.3333333333333333</v>
      </c>
      <c r="F29">
        <f t="shared" si="2"/>
        <v>0.40637522768670303</v>
      </c>
      <c r="G29" s="26">
        <f t="shared" si="3"/>
        <v>7.314754098360655</v>
      </c>
    </row>
    <row r="30" spans="2:7" ht="12.75">
      <c r="B30">
        <v>21</v>
      </c>
      <c r="C30">
        <v>248</v>
      </c>
      <c r="D30">
        <f t="shared" si="0"/>
        <v>219</v>
      </c>
      <c r="E30">
        <f t="shared" si="1"/>
        <v>0.35</v>
      </c>
      <c r="F30">
        <f t="shared" si="2"/>
        <v>0.4587431693989071</v>
      </c>
      <c r="G30" s="26">
        <f t="shared" si="3"/>
        <v>7.489684398349504</v>
      </c>
    </row>
    <row r="31" spans="2:7" ht="12.75">
      <c r="B31">
        <v>22</v>
      </c>
      <c r="C31">
        <v>272</v>
      </c>
      <c r="D31">
        <f t="shared" si="0"/>
        <v>243</v>
      </c>
      <c r="E31">
        <f t="shared" si="1"/>
        <v>0.36666666666666664</v>
      </c>
      <c r="F31">
        <f t="shared" si="2"/>
        <v>0.509016393442623</v>
      </c>
      <c r="G31" s="26">
        <f t="shared" si="3"/>
        <v>7.572144695840673</v>
      </c>
    </row>
    <row r="32" spans="2:7" ht="12.75">
      <c r="B32">
        <v>23</v>
      </c>
      <c r="C32">
        <v>295</v>
      </c>
      <c r="D32">
        <f t="shared" si="0"/>
        <v>266</v>
      </c>
      <c r="E32">
        <f t="shared" si="1"/>
        <v>0.3833333333333333</v>
      </c>
      <c r="F32">
        <f t="shared" si="2"/>
        <v>0.5571948998178505</v>
      </c>
      <c r="G32" s="26">
        <f t="shared" si="3"/>
        <v>7.583749109052031</v>
      </c>
    </row>
    <row r="33" spans="2:7" ht="12.75">
      <c r="B33">
        <v>24</v>
      </c>
      <c r="C33">
        <v>323</v>
      </c>
      <c r="D33">
        <f t="shared" si="0"/>
        <v>294</v>
      </c>
      <c r="E33">
        <f t="shared" si="1"/>
        <v>0.4</v>
      </c>
      <c r="F33">
        <f t="shared" si="2"/>
        <v>0.615846994535519</v>
      </c>
      <c r="G33" s="26">
        <f t="shared" si="3"/>
        <v>7.6980874316939865</v>
      </c>
    </row>
    <row r="34" spans="2:7" ht="12.75">
      <c r="B34">
        <v>25</v>
      </c>
      <c r="C34">
        <v>352</v>
      </c>
      <c r="D34">
        <f t="shared" si="0"/>
        <v>323</v>
      </c>
      <c r="E34">
        <f t="shared" si="1"/>
        <v>0.4166666666666667</v>
      </c>
      <c r="F34">
        <f t="shared" si="2"/>
        <v>0.6765938069216757</v>
      </c>
      <c r="G34" s="26">
        <f t="shared" si="3"/>
        <v>7.794360655737703</v>
      </c>
    </row>
    <row r="35" spans="2:7" ht="12.75">
      <c r="B35">
        <v>26</v>
      </c>
      <c r="C35">
        <v>382</v>
      </c>
      <c r="D35">
        <f t="shared" si="0"/>
        <v>353</v>
      </c>
      <c r="E35">
        <f t="shared" si="1"/>
        <v>0.43333333333333335</v>
      </c>
      <c r="F35">
        <f t="shared" si="2"/>
        <v>0.7394353369763205</v>
      </c>
      <c r="G35" s="26">
        <f t="shared" si="3"/>
        <v>7.875642642351342</v>
      </c>
    </row>
    <row r="36" spans="2:7" ht="12.75">
      <c r="B36">
        <v>27</v>
      </c>
      <c r="C36">
        <v>413</v>
      </c>
      <c r="D36">
        <f t="shared" si="0"/>
        <v>384</v>
      </c>
      <c r="E36" s="9">
        <f t="shared" si="1"/>
        <v>0.45</v>
      </c>
      <c r="F36" s="9">
        <f t="shared" si="2"/>
        <v>0.8043715846994535</v>
      </c>
      <c r="G36" s="26">
        <f t="shared" si="3"/>
        <v>7.944410713081021</v>
      </c>
    </row>
    <row r="37" spans="2:7" ht="12.75">
      <c r="B37">
        <v>28</v>
      </c>
      <c r="C37">
        <v>448</v>
      </c>
      <c r="D37">
        <f t="shared" si="0"/>
        <v>419</v>
      </c>
      <c r="E37">
        <f t="shared" si="1"/>
        <v>0.4666666666666667</v>
      </c>
      <c r="F37">
        <f t="shared" si="2"/>
        <v>0.8776867030965391</v>
      </c>
      <c r="G37" s="26">
        <f t="shared" si="3"/>
        <v>8.060388089662093</v>
      </c>
    </row>
    <row r="38" spans="2:7" ht="12.75">
      <c r="B38">
        <v>29</v>
      </c>
      <c r="C38">
        <v>482</v>
      </c>
      <c r="D38">
        <f t="shared" si="0"/>
        <v>453</v>
      </c>
      <c r="E38">
        <f t="shared" si="1"/>
        <v>0.48333333333333334</v>
      </c>
      <c r="F38">
        <f t="shared" si="2"/>
        <v>0.9489071038251365</v>
      </c>
      <c r="G38" s="26">
        <f t="shared" si="3"/>
        <v>8.123818249156937</v>
      </c>
    </row>
    <row r="39" spans="2:7" ht="12.75">
      <c r="B39">
        <v>30</v>
      </c>
      <c r="C39">
        <v>520</v>
      </c>
      <c r="D39">
        <f t="shared" si="0"/>
        <v>491</v>
      </c>
      <c r="E39">
        <f t="shared" si="1"/>
        <v>0.5</v>
      </c>
      <c r="F39">
        <f t="shared" si="2"/>
        <v>1.0285063752276866</v>
      </c>
      <c r="G39" s="26">
        <f t="shared" si="3"/>
        <v>8.228051001821493</v>
      </c>
    </row>
    <row r="40" spans="2:7" ht="12.75">
      <c r="B40">
        <v>31</v>
      </c>
      <c r="C40">
        <v>554</v>
      </c>
      <c r="D40">
        <f t="shared" si="0"/>
        <v>525</v>
      </c>
      <c r="E40">
        <f t="shared" si="1"/>
        <v>0.5166666666666666</v>
      </c>
      <c r="F40">
        <f t="shared" si="2"/>
        <v>1.099726775956284</v>
      </c>
      <c r="G40" s="26">
        <f t="shared" si="3"/>
        <v>8.23936814452159</v>
      </c>
    </row>
    <row r="41" spans="2:10" ht="12.75">
      <c r="B41">
        <v>32</v>
      </c>
      <c r="C41">
        <v>596</v>
      </c>
      <c r="D41">
        <f t="shared" si="0"/>
        <v>567</v>
      </c>
      <c r="E41">
        <f t="shared" si="1"/>
        <v>0.5333333333333333</v>
      </c>
      <c r="F41">
        <f t="shared" si="2"/>
        <v>1.1877049180327868</v>
      </c>
      <c r="G41" s="26">
        <f t="shared" si="3"/>
        <v>8.351050204918032</v>
      </c>
      <c r="J41" s="25" t="s">
        <v>55</v>
      </c>
    </row>
    <row r="42" spans="2:10" ht="12.75">
      <c r="B42">
        <v>33</v>
      </c>
      <c r="C42">
        <v>638</v>
      </c>
      <c r="D42">
        <f t="shared" si="0"/>
        <v>609</v>
      </c>
      <c r="E42">
        <f t="shared" si="1"/>
        <v>0.55</v>
      </c>
      <c r="F42">
        <f t="shared" si="2"/>
        <v>1.2756830601092894</v>
      </c>
      <c r="G42" s="26">
        <f t="shared" si="3"/>
        <v>8.43426816601183</v>
      </c>
      <c r="J42" s="27">
        <f>(F48-F36)/(E48-E36)</f>
        <v>5.058743169398907</v>
      </c>
    </row>
    <row r="43" spans="2:7" ht="12.75">
      <c r="B43">
        <v>34</v>
      </c>
      <c r="C43">
        <v>674</v>
      </c>
      <c r="D43">
        <f t="shared" si="0"/>
        <v>645</v>
      </c>
      <c r="E43">
        <f t="shared" si="1"/>
        <v>0.5666666666666667</v>
      </c>
      <c r="F43">
        <f t="shared" si="2"/>
        <v>1.3510928961748632</v>
      </c>
      <c r="G43" s="26">
        <f t="shared" si="3"/>
        <v>8.415111464064893</v>
      </c>
    </row>
    <row r="44" spans="2:7" ht="12.75">
      <c r="B44">
        <v>35</v>
      </c>
      <c r="C44">
        <v>718</v>
      </c>
      <c r="D44">
        <f t="shared" si="0"/>
        <v>689</v>
      </c>
      <c r="E44">
        <f t="shared" si="1"/>
        <v>0.5833333333333334</v>
      </c>
      <c r="F44">
        <f t="shared" si="2"/>
        <v>1.4432604735883423</v>
      </c>
      <c r="G44" s="26">
        <f t="shared" si="3"/>
        <v>8.482837069253929</v>
      </c>
    </row>
    <row r="45" spans="2:7" ht="12.75">
      <c r="B45">
        <v>36</v>
      </c>
      <c r="C45">
        <v>764</v>
      </c>
      <c r="D45">
        <f t="shared" si="0"/>
        <v>735</v>
      </c>
      <c r="E45">
        <f t="shared" si="1"/>
        <v>0.6</v>
      </c>
      <c r="F45">
        <f t="shared" si="2"/>
        <v>1.5396174863387977</v>
      </c>
      <c r="G45" s="26">
        <f t="shared" si="3"/>
        <v>8.553430479659987</v>
      </c>
    </row>
    <row r="46" spans="2:7" ht="12.75">
      <c r="B46">
        <v>37</v>
      </c>
      <c r="C46">
        <v>810</v>
      </c>
      <c r="D46">
        <f t="shared" si="0"/>
        <v>781</v>
      </c>
      <c r="E46">
        <f t="shared" si="1"/>
        <v>0.6166666666666667</v>
      </c>
      <c r="F46">
        <f t="shared" si="2"/>
        <v>1.635974499089253</v>
      </c>
      <c r="G46" s="26">
        <f t="shared" si="3"/>
        <v>8.60410255182076</v>
      </c>
    </row>
    <row r="47" spans="2:7" ht="12.75">
      <c r="B47">
        <v>38</v>
      </c>
      <c r="C47">
        <v>852</v>
      </c>
      <c r="D47">
        <f t="shared" si="0"/>
        <v>823</v>
      </c>
      <c r="E47">
        <f t="shared" si="1"/>
        <v>0.6333333333333333</v>
      </c>
      <c r="F47">
        <f t="shared" si="2"/>
        <v>1.7239526411657558</v>
      </c>
      <c r="G47" s="26">
        <f t="shared" si="3"/>
        <v>8.595885745424821</v>
      </c>
    </row>
    <row r="48" spans="2:7" ht="12.75">
      <c r="B48">
        <v>39</v>
      </c>
      <c r="C48">
        <v>896</v>
      </c>
      <c r="D48">
        <f t="shared" si="0"/>
        <v>867</v>
      </c>
      <c r="E48" s="9">
        <f t="shared" si="1"/>
        <v>0.65</v>
      </c>
      <c r="F48" s="9">
        <f t="shared" si="2"/>
        <v>1.816120218579235</v>
      </c>
      <c r="G48" s="26">
        <f t="shared" si="3"/>
        <v>8.597018786173892</v>
      </c>
    </row>
    <row r="49" spans="2:7" ht="12.75">
      <c r="B49">
        <v>40</v>
      </c>
      <c r="C49">
        <v>946</v>
      </c>
      <c r="D49">
        <f t="shared" si="0"/>
        <v>917</v>
      </c>
      <c r="E49">
        <f t="shared" si="1"/>
        <v>0.6666666666666666</v>
      </c>
      <c r="F49">
        <f t="shared" si="2"/>
        <v>1.9208561020036428</v>
      </c>
      <c r="G49" s="26">
        <f t="shared" si="3"/>
        <v>8.643852459016394</v>
      </c>
    </row>
    <row r="50" spans="2:7" ht="12.75">
      <c r="B50">
        <v>41</v>
      </c>
      <c r="C50">
        <v>1000</v>
      </c>
      <c r="D50">
        <f t="shared" si="0"/>
        <v>971</v>
      </c>
      <c r="E50">
        <f t="shared" si="1"/>
        <v>0.6833333333333333</v>
      </c>
      <c r="F50">
        <f t="shared" si="2"/>
        <v>2.0339708561020036</v>
      </c>
      <c r="G50" s="26">
        <f t="shared" si="3"/>
        <v>8.711832340234638</v>
      </c>
    </row>
    <row r="51" spans="2:7" ht="12.75">
      <c r="B51">
        <v>42</v>
      </c>
      <c r="C51">
        <v>1042</v>
      </c>
      <c r="D51">
        <f t="shared" si="0"/>
        <v>1013</v>
      </c>
      <c r="E51">
        <f t="shared" si="1"/>
        <v>0.7</v>
      </c>
      <c r="F51">
        <f t="shared" si="2"/>
        <v>2.1219489981785062</v>
      </c>
      <c r="G51" s="26">
        <f t="shared" si="3"/>
        <v>8.661016319095944</v>
      </c>
    </row>
    <row r="52" spans="2:12" ht="12.75">
      <c r="B52">
        <v>43</v>
      </c>
      <c r="C52">
        <v>1092</v>
      </c>
      <c r="D52">
        <f t="shared" si="0"/>
        <v>1063</v>
      </c>
      <c r="E52">
        <f t="shared" si="1"/>
        <v>0.7166666666666667</v>
      </c>
      <c r="F52">
        <f t="shared" si="2"/>
        <v>2.2266848816029143</v>
      </c>
      <c r="G52" s="26">
        <f t="shared" si="3"/>
        <v>8.67070370337533</v>
      </c>
      <c r="J52" s="2"/>
      <c r="K52" s="2"/>
      <c r="L52" s="2"/>
    </row>
    <row r="53" spans="2:12" ht="12.75">
      <c r="B53">
        <v>44</v>
      </c>
      <c r="C53">
        <v>1144</v>
      </c>
      <c r="D53">
        <f t="shared" si="0"/>
        <v>1115</v>
      </c>
      <c r="E53">
        <f t="shared" si="1"/>
        <v>0.7333333333333333</v>
      </c>
      <c r="F53">
        <f t="shared" si="2"/>
        <v>2.3356102003642984</v>
      </c>
      <c r="G53" s="26">
        <f t="shared" si="3"/>
        <v>8.686153637718467</v>
      </c>
      <c r="J53" s="2"/>
      <c r="K53" s="2"/>
      <c r="L53" s="2"/>
    </row>
    <row r="54" spans="2:10" ht="12.75">
      <c r="B54">
        <v>45</v>
      </c>
      <c r="C54">
        <v>1191</v>
      </c>
      <c r="D54">
        <f t="shared" si="0"/>
        <v>1162</v>
      </c>
      <c r="E54">
        <f t="shared" si="1"/>
        <v>0.75</v>
      </c>
      <c r="F54">
        <f t="shared" si="2"/>
        <v>2.434061930783242</v>
      </c>
      <c r="G54" s="26">
        <f t="shared" si="3"/>
        <v>8.654442420562638</v>
      </c>
      <c r="J54" s="2"/>
    </row>
  </sheetData>
  <printOptions/>
  <pageMargins left="0.3937007874015748" right="0.3937007874015748" top="0.3937007874015748" bottom="0.3937007874015748" header="0.3937007874015748" footer="0.3937007874015748"/>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J57"/>
  <sheetViews>
    <sheetView tabSelected="1" workbookViewId="0" topLeftCell="A1">
      <selection activeCell="O15" sqref="O15"/>
    </sheetView>
  </sheetViews>
  <sheetFormatPr defaultColWidth="9.140625" defaultRowHeight="12.75"/>
  <cols>
    <col min="1" max="1" width="1.7109375" style="0" customWidth="1"/>
    <col min="2" max="2" width="3.00390625" style="0" bestFit="1" customWidth="1"/>
    <col min="3" max="3" width="5.140625" style="0" bestFit="1" customWidth="1"/>
    <col min="4" max="4" width="5.00390625" style="0" customWidth="1"/>
    <col min="5" max="5" width="5.7109375" style="0" customWidth="1"/>
    <col min="6" max="6" width="6.7109375" style="0" customWidth="1"/>
    <col min="7" max="7" width="7.8515625" style="0" customWidth="1"/>
    <col min="8" max="9" width="5.7109375" style="0" customWidth="1"/>
    <col min="10" max="10" width="6.7109375" style="0" customWidth="1"/>
    <col min="11" max="11" width="5.7109375" style="0" customWidth="1"/>
    <col min="12" max="12" width="6.7109375" style="0" customWidth="1"/>
    <col min="13" max="14" width="5.7109375" style="36" customWidth="1"/>
    <col min="15" max="15" width="5.7109375" style="0" customWidth="1"/>
    <col min="16" max="16" width="6.7109375" style="0" customWidth="1"/>
    <col min="17" max="17" width="1.7109375" style="0" customWidth="1"/>
    <col min="18" max="18" width="6.57421875" style="0" customWidth="1"/>
    <col min="19" max="24" width="6.7109375" style="0" customWidth="1"/>
    <col min="25" max="25" width="1.7109375" style="0" customWidth="1"/>
    <col min="26" max="32" width="6.7109375" style="0" customWidth="1"/>
  </cols>
  <sheetData>
    <row r="1" spans="1:9" ht="12.75">
      <c r="A1" s="1" t="s">
        <v>0</v>
      </c>
      <c r="G1" s="2" t="s">
        <v>1</v>
      </c>
      <c r="H1" s="2"/>
      <c r="I1" s="2"/>
    </row>
    <row r="2" spans="1:7" ht="12.75">
      <c r="A2" s="1" t="s">
        <v>2</v>
      </c>
      <c r="G2">
        <f>1/60</f>
        <v>0.016666666666666666</v>
      </c>
    </row>
    <row r="4" spans="7:13" ht="12.75">
      <c r="G4" s="2" t="s">
        <v>3</v>
      </c>
      <c r="H4" s="2"/>
      <c r="I4" s="1">
        <v>-9.816</v>
      </c>
      <c r="J4" s="12" t="s">
        <v>18</v>
      </c>
      <c r="M4" s="33"/>
    </row>
    <row r="5" spans="7:26" ht="12.75">
      <c r="G5">
        <f>-2.3/1098</f>
        <v>-0.00209471766848816</v>
      </c>
      <c r="J5" t="s">
        <v>19</v>
      </c>
      <c r="Z5" t="s">
        <v>64</v>
      </c>
    </row>
    <row r="6" spans="27:34" ht="12.75">
      <c r="AA6" s="47" t="s">
        <v>60</v>
      </c>
      <c r="AB6" s="47" t="s">
        <v>61</v>
      </c>
      <c r="AC6" s="47" t="s">
        <v>10</v>
      </c>
      <c r="AD6" s="47" t="s">
        <v>39</v>
      </c>
      <c r="AE6" s="47" t="s">
        <v>57</v>
      </c>
      <c r="AH6" t="s">
        <v>31</v>
      </c>
    </row>
    <row r="7" spans="8:30" ht="12.75">
      <c r="H7" t="s">
        <v>77</v>
      </c>
      <c r="Z7" t="s">
        <v>62</v>
      </c>
      <c r="AA7">
        <f>E27</f>
        <v>0.25</v>
      </c>
      <c r="AB7">
        <f>E36</f>
        <v>0.4</v>
      </c>
      <c r="AC7">
        <f>(AA7+AB7)/2</f>
        <v>0.325</v>
      </c>
      <c r="AD7" s="8">
        <f>AVERAGE(K27:K36)</f>
        <v>-2.7315118397085607</v>
      </c>
    </row>
    <row r="8" spans="8:36" ht="12.75">
      <c r="H8" s="50" t="s">
        <v>78</v>
      </c>
      <c r="I8" s="2"/>
      <c r="J8" s="50" t="s">
        <v>78</v>
      </c>
      <c r="K8" s="50" t="s">
        <v>79</v>
      </c>
      <c r="L8" s="50" t="s">
        <v>79</v>
      </c>
      <c r="Z8" t="s">
        <v>63</v>
      </c>
      <c r="AA8">
        <f>E37</f>
        <v>0.4166666666666667</v>
      </c>
      <c r="AB8">
        <f>E45</f>
        <v>0.55</v>
      </c>
      <c r="AC8">
        <f>(AA8+AB8)/2</f>
        <v>0.4833333333333334</v>
      </c>
      <c r="AD8" s="8">
        <f>AVERAGE(K37:K45)</f>
        <v>-4.4384739931188015</v>
      </c>
      <c r="AE8">
        <f>(AD8-AD7)/(AC8-AC7)</f>
        <v>-10.780813600485729</v>
      </c>
      <c r="AH8" s="4" t="s">
        <v>12</v>
      </c>
      <c r="AI8" s="43" t="s">
        <v>39</v>
      </c>
      <c r="AJ8" s="2" t="s">
        <v>57</v>
      </c>
    </row>
    <row r="9" spans="2:36" ht="12.75">
      <c r="B9" s="48" t="s">
        <v>66</v>
      </c>
      <c r="C9" s="48" t="s">
        <v>67</v>
      </c>
      <c r="D9" s="48" t="s">
        <v>68</v>
      </c>
      <c r="E9" s="48" t="s">
        <v>69</v>
      </c>
      <c r="F9" s="48" t="s">
        <v>70</v>
      </c>
      <c r="G9" s="48" t="s">
        <v>71</v>
      </c>
      <c r="H9" s="48" t="s">
        <v>72</v>
      </c>
      <c r="I9" s="48" t="s">
        <v>73</v>
      </c>
      <c r="J9" s="48" t="s">
        <v>74</v>
      </c>
      <c r="K9" s="48" t="s">
        <v>75</v>
      </c>
      <c r="L9" s="48" t="s">
        <v>76</v>
      </c>
      <c r="M9" s="44"/>
      <c r="Z9" t="s">
        <v>65</v>
      </c>
      <c r="AH9" s="6" t="s">
        <v>16</v>
      </c>
      <c r="AI9" s="7" t="s">
        <v>25</v>
      </c>
      <c r="AJ9" s="2"/>
    </row>
    <row r="10" spans="2:36" ht="12.75">
      <c r="B10" s="49" t="s">
        <v>10</v>
      </c>
      <c r="C10" s="49" t="s">
        <v>11</v>
      </c>
      <c r="D10" s="49" t="s">
        <v>12</v>
      </c>
      <c r="E10" s="49" t="s">
        <v>10</v>
      </c>
      <c r="F10" s="49" t="s">
        <v>12</v>
      </c>
      <c r="G10" s="49" t="s">
        <v>13</v>
      </c>
      <c r="H10" s="49" t="s">
        <v>39</v>
      </c>
      <c r="I10" s="49" t="s">
        <v>56</v>
      </c>
      <c r="J10" s="49" t="s">
        <v>57</v>
      </c>
      <c r="K10" s="49" t="s">
        <v>39</v>
      </c>
      <c r="L10" s="49" t="s">
        <v>57</v>
      </c>
      <c r="M10" s="41"/>
      <c r="Z10" t="s">
        <v>62</v>
      </c>
      <c r="AA10">
        <f>E27</f>
        <v>0.25</v>
      </c>
      <c r="AB10">
        <f>E40</f>
        <v>0.4666666666666667</v>
      </c>
      <c r="AC10">
        <f>(AA10+AB10)/2</f>
        <v>0.35833333333333334</v>
      </c>
      <c r="AD10" s="8">
        <f>AVERAGE(K27:K40)</f>
        <v>-3.091204787926099</v>
      </c>
      <c r="AH10">
        <f>0.5*$I$4*E12^2</f>
        <v>0</v>
      </c>
      <c r="AI10">
        <f>$I$4*E12</f>
        <v>0</v>
      </c>
      <c r="AJ10">
        <f>$I$4</f>
        <v>-9.816</v>
      </c>
    </row>
    <row r="11" spans="2:36" ht="12.75">
      <c r="B11" s="7" t="s">
        <v>14</v>
      </c>
      <c r="C11" s="7" t="s">
        <v>15</v>
      </c>
      <c r="D11" s="7" t="s">
        <v>15</v>
      </c>
      <c r="E11" s="7" t="s">
        <v>12</v>
      </c>
      <c r="F11" s="7" t="s">
        <v>16</v>
      </c>
      <c r="G11" s="7" t="s">
        <v>17</v>
      </c>
      <c r="H11" s="7" t="s">
        <v>25</v>
      </c>
      <c r="I11" s="7"/>
      <c r="J11" s="7"/>
      <c r="K11" s="7"/>
      <c r="L11" s="7"/>
      <c r="M11" s="33"/>
      <c r="Z11" t="s">
        <v>63</v>
      </c>
      <c r="AA11">
        <f>E41</f>
        <v>0.48333333333333334</v>
      </c>
      <c r="AB11">
        <f>E54</f>
        <v>0.7</v>
      </c>
      <c r="AC11">
        <f>(AA11+AB11)/2</f>
        <v>0.5916666666666667</v>
      </c>
      <c r="AD11" s="8">
        <f>AVERAGE(K41:K54)</f>
        <v>-5.410356492323705</v>
      </c>
      <c r="AE11">
        <f>(AD11-AD10)/(AC11-AC10)</f>
        <v>-9.939221590275453</v>
      </c>
      <c r="AH11">
        <f>0.5*$I$4*E13^2</f>
        <v>-0.0013633333333333334</v>
      </c>
      <c r="AI11">
        <f>$I$4*E13</f>
        <v>-0.16360000000000002</v>
      </c>
      <c r="AJ11">
        <f>$I$4</f>
        <v>-9.816</v>
      </c>
    </row>
    <row r="12" spans="2:36" ht="12.75">
      <c r="B12">
        <v>0</v>
      </c>
      <c r="C12">
        <v>29</v>
      </c>
      <c r="D12">
        <f aca="true" t="shared" si="0" ref="D12:D57">C12-$C$12</f>
        <v>0</v>
      </c>
      <c r="E12">
        <f aca="true" t="shared" si="1" ref="E12:E57">B12*G$2</f>
        <v>0</v>
      </c>
      <c r="F12">
        <f aca="true" t="shared" si="2" ref="F12:F57">D12*G$5</f>
        <v>0</v>
      </c>
      <c r="H12" s="26"/>
      <c r="I12" s="26"/>
      <c r="J12" s="26"/>
      <c r="K12" s="26"/>
      <c r="L12" s="26"/>
      <c r="AH12">
        <f>0.5*$I$4*E14^2</f>
        <v>-0.0054533333333333335</v>
      </c>
      <c r="AI12">
        <f>$I$4*E14</f>
        <v>-0.32720000000000005</v>
      </c>
      <c r="AJ12">
        <f>$I$4</f>
        <v>-9.816</v>
      </c>
    </row>
    <row r="13" spans="2:36" ht="12.75">
      <c r="B13">
        <v>1</v>
      </c>
      <c r="C13">
        <v>30</v>
      </c>
      <c r="D13">
        <f t="shared" si="0"/>
        <v>1</v>
      </c>
      <c r="E13">
        <f t="shared" si="1"/>
        <v>0.016666666666666666</v>
      </c>
      <c r="F13" s="8">
        <f t="shared" si="2"/>
        <v>-0.00209471766848816</v>
      </c>
      <c r="G13" s="8">
        <f>2*F13/E13^2</f>
        <v>-15.081967213114753</v>
      </c>
      <c r="H13" s="26">
        <f>(F14-F12)/(E14-E12)</f>
        <v>-0.12568306010928962</v>
      </c>
      <c r="I13" s="26">
        <f>F13/E13*2</f>
        <v>-0.25136612021857924</v>
      </c>
      <c r="J13" s="26"/>
      <c r="K13" s="26"/>
      <c r="L13" s="26"/>
      <c r="M13" s="42"/>
      <c r="AA13" s="2"/>
      <c r="AB13" s="2"/>
      <c r="AC13" s="2"/>
      <c r="AH13">
        <f>0.5*$I$4*E15^2</f>
        <v>-0.012270000000000003</v>
      </c>
      <c r="AI13">
        <f>$I$4*E15</f>
        <v>-0.49080000000000007</v>
      </c>
      <c r="AJ13">
        <f>$I$4</f>
        <v>-9.816</v>
      </c>
    </row>
    <row r="14" spans="2:36" ht="12.75">
      <c r="B14">
        <v>2</v>
      </c>
      <c r="C14">
        <v>31</v>
      </c>
      <c r="D14">
        <f t="shared" si="0"/>
        <v>2</v>
      </c>
      <c r="E14">
        <f t="shared" si="1"/>
        <v>0.03333333333333333</v>
      </c>
      <c r="F14" s="8">
        <f t="shared" si="2"/>
        <v>-0.00418943533697632</v>
      </c>
      <c r="G14" s="8">
        <f aca="true" t="shared" si="3" ref="G14:G57">2*F14/E14^2</f>
        <v>-7.5409836065573765</v>
      </c>
      <c r="H14" s="26">
        <f aca="true" t="shared" si="4" ref="H14:H56">(F15-F13)/(E15-E13)</f>
        <v>-0.18852459016393436</v>
      </c>
      <c r="I14" s="26">
        <f aca="true" t="shared" si="5" ref="I14:I57">F14/E14*2</f>
        <v>-0.25136612021857924</v>
      </c>
      <c r="J14" s="26">
        <f aca="true" t="shared" si="6" ref="J14:J55">(H15-H13)/(E15-E13)</f>
        <v>-5.655737704918031</v>
      </c>
      <c r="K14" s="26"/>
      <c r="L14" s="26"/>
      <c r="M14" s="42"/>
      <c r="Z14" t="s">
        <v>58</v>
      </c>
      <c r="AA14" s="33"/>
      <c r="AH14">
        <f>0.5*$I$4*E16^2</f>
        <v>-0.021813333333333334</v>
      </c>
      <c r="AI14">
        <f>$I$4*E16</f>
        <v>-0.6544000000000001</v>
      </c>
      <c r="AJ14">
        <f>$I$4</f>
        <v>-9.816</v>
      </c>
    </row>
    <row r="15" spans="2:36" ht="12.75">
      <c r="B15">
        <v>3</v>
      </c>
      <c r="C15">
        <v>33</v>
      </c>
      <c r="D15">
        <f t="shared" si="0"/>
        <v>4</v>
      </c>
      <c r="E15">
        <f t="shared" si="1"/>
        <v>0.05</v>
      </c>
      <c r="F15" s="8">
        <f t="shared" si="2"/>
        <v>-0.00837887067395264</v>
      </c>
      <c r="G15" s="8">
        <f t="shared" si="3"/>
        <v>-6.703096539162111</v>
      </c>
      <c r="H15" s="26">
        <f t="shared" si="4"/>
        <v>-0.314207650273224</v>
      </c>
      <c r="I15" s="26">
        <f t="shared" si="5"/>
        <v>-0.3351548269581056</v>
      </c>
      <c r="J15" s="26">
        <f t="shared" si="6"/>
        <v>-3.770491803278691</v>
      </c>
      <c r="K15" s="26">
        <f>(F18-F12)/(E18-E12)</f>
        <v>-0.2723132969034608</v>
      </c>
      <c r="L15" s="26"/>
      <c r="M15" s="42"/>
      <c r="Z15" t="s">
        <v>59</v>
      </c>
      <c r="AA15" s="36"/>
      <c r="AH15">
        <f>0.5*$I$4*E17^2</f>
        <v>-0.034083333333333334</v>
      </c>
      <c r="AI15">
        <f>$I$4*E17</f>
        <v>-0.8180000000000001</v>
      </c>
      <c r="AJ15">
        <f>$I$4</f>
        <v>-9.816</v>
      </c>
    </row>
    <row r="16" spans="2:36" ht="12.75">
      <c r="B16">
        <v>4</v>
      </c>
      <c r="C16">
        <v>36</v>
      </c>
      <c r="D16">
        <f t="shared" si="0"/>
        <v>7</v>
      </c>
      <c r="E16">
        <f t="shared" si="1"/>
        <v>0.06666666666666667</v>
      </c>
      <c r="F16" s="8">
        <f t="shared" si="2"/>
        <v>-0.01466302367941712</v>
      </c>
      <c r="G16" s="8">
        <f t="shared" si="3"/>
        <v>-6.598360655737705</v>
      </c>
      <c r="H16" s="26">
        <f t="shared" si="4"/>
        <v>-0.31420765027322406</v>
      </c>
      <c r="I16" s="26">
        <f t="shared" si="5"/>
        <v>-0.4398907103825136</v>
      </c>
      <c r="J16" s="26">
        <f t="shared" si="6"/>
        <v>-1.8852459016393417</v>
      </c>
      <c r="K16" s="26">
        <f aca="true" t="shared" si="7" ref="K16:K54">(F19-F13)/(E19-E13)</f>
        <v>-0.3351548269581056</v>
      </c>
      <c r="L16" s="26"/>
      <c r="M16" s="42"/>
      <c r="Z16" s="8">
        <f>AVERAGE(L24:L51)</f>
        <v>-9.740437158469948</v>
      </c>
      <c r="AA16" s="36"/>
      <c r="AC16" s="8"/>
      <c r="AH16">
        <f>0.5*$I$4*E18^2</f>
        <v>-0.04908000000000001</v>
      </c>
      <c r="AI16">
        <f>$I$4*E18</f>
        <v>-0.9816000000000001</v>
      </c>
      <c r="AJ16">
        <f>$I$4</f>
        <v>-9.816</v>
      </c>
    </row>
    <row r="17" spans="2:36" ht="12.75">
      <c r="B17">
        <v>5</v>
      </c>
      <c r="C17">
        <v>38</v>
      </c>
      <c r="D17">
        <f t="shared" si="0"/>
        <v>9</v>
      </c>
      <c r="E17">
        <f t="shared" si="1"/>
        <v>0.08333333333333333</v>
      </c>
      <c r="F17" s="8">
        <f t="shared" si="2"/>
        <v>-0.01885245901639344</v>
      </c>
      <c r="G17" s="8">
        <f t="shared" si="3"/>
        <v>-5.4295081967213115</v>
      </c>
      <c r="H17" s="26">
        <f t="shared" si="4"/>
        <v>-0.3770491803278687</v>
      </c>
      <c r="I17" s="26">
        <f t="shared" si="5"/>
        <v>-0.4524590163934426</v>
      </c>
      <c r="J17" s="26">
        <f t="shared" si="6"/>
        <v>-5.655737704918032</v>
      </c>
      <c r="K17" s="26">
        <f t="shared" si="7"/>
        <v>-0.418943533697632</v>
      </c>
      <c r="L17" s="26"/>
      <c r="M17" s="42"/>
      <c r="AH17">
        <f>0.5*$I$4*E19^2</f>
        <v>-0.06680333333333334</v>
      </c>
      <c r="AI17">
        <f>$I$4*E19</f>
        <v>-1.1452</v>
      </c>
      <c r="AJ17">
        <f>$I$4</f>
        <v>-9.816</v>
      </c>
    </row>
    <row r="18" spans="2:36" ht="12.75">
      <c r="B18">
        <v>6</v>
      </c>
      <c r="C18">
        <v>42</v>
      </c>
      <c r="D18">
        <f t="shared" si="0"/>
        <v>13</v>
      </c>
      <c r="E18" s="9">
        <f t="shared" si="1"/>
        <v>0.1</v>
      </c>
      <c r="F18" s="10">
        <f t="shared" si="2"/>
        <v>-0.02723132969034608</v>
      </c>
      <c r="G18" s="8">
        <f t="shared" si="3"/>
        <v>-5.4462659380692156</v>
      </c>
      <c r="H18" s="26">
        <f t="shared" si="4"/>
        <v>-0.5027322404371585</v>
      </c>
      <c r="I18" s="26">
        <f t="shared" si="5"/>
        <v>-0.5446265938069216</v>
      </c>
      <c r="J18" s="26">
        <f t="shared" si="6"/>
        <v>-5.655737704918038</v>
      </c>
      <c r="K18" s="26">
        <f t="shared" si="7"/>
        <v>-0.46083788706739526</v>
      </c>
      <c r="L18" s="26">
        <f>(K21-K15)/(E21-E15)</f>
        <v>-6.4936247723132965</v>
      </c>
      <c r="M18" s="42"/>
      <c r="AH18">
        <f>0.5*$I$4*E20^2</f>
        <v>-0.08725333333333334</v>
      </c>
      <c r="AI18">
        <f>$I$4*E20</f>
        <v>-1.3088000000000002</v>
      </c>
      <c r="AJ18">
        <f>$I$4</f>
        <v>-9.816</v>
      </c>
    </row>
    <row r="19" spans="2:36" ht="12.75">
      <c r="B19">
        <v>7</v>
      </c>
      <c r="C19">
        <v>46</v>
      </c>
      <c r="D19">
        <f t="shared" si="0"/>
        <v>17</v>
      </c>
      <c r="E19">
        <f t="shared" si="1"/>
        <v>0.11666666666666667</v>
      </c>
      <c r="F19" s="8">
        <f t="shared" si="2"/>
        <v>-0.035610200364298725</v>
      </c>
      <c r="G19" s="8">
        <f t="shared" si="3"/>
        <v>-5.2325192372030775</v>
      </c>
      <c r="H19" s="26">
        <f t="shared" si="4"/>
        <v>-0.5655737704918034</v>
      </c>
      <c r="I19" s="26">
        <f t="shared" si="5"/>
        <v>-0.6104605776736924</v>
      </c>
      <c r="J19" s="26">
        <f t="shared" si="6"/>
        <v>-1.8852459016393435</v>
      </c>
      <c r="K19" s="26">
        <f t="shared" si="7"/>
        <v>-0.5865209471766849</v>
      </c>
      <c r="L19" s="26">
        <f aca="true" t="shared" si="8" ref="L19:L51">(K22-K16)/(E22-E16)</f>
        <v>-7.540983606557376</v>
      </c>
      <c r="M19" s="42"/>
      <c r="S19" s="2"/>
      <c r="T19" s="2"/>
      <c r="U19" s="2"/>
      <c r="V19" s="2"/>
      <c r="W19" s="2"/>
      <c r="X19" s="2"/>
      <c r="Y19" s="2"/>
      <c r="AH19">
        <f>0.5*$I$4*E21^2</f>
        <v>-0.11043</v>
      </c>
      <c r="AI19">
        <f>$I$4*E21</f>
        <v>-1.4724000000000002</v>
      </c>
      <c r="AJ19">
        <f>$I$4</f>
        <v>-9.816</v>
      </c>
    </row>
    <row r="20" spans="2:36" ht="12.75">
      <c r="B20">
        <v>8</v>
      </c>
      <c r="C20">
        <v>51</v>
      </c>
      <c r="D20">
        <f t="shared" si="0"/>
        <v>22</v>
      </c>
      <c r="E20">
        <f t="shared" si="1"/>
        <v>0.13333333333333333</v>
      </c>
      <c r="F20" s="8">
        <f t="shared" si="2"/>
        <v>-0.04608378870673952</v>
      </c>
      <c r="G20" s="8">
        <f t="shared" si="3"/>
        <v>-5.184426229508196</v>
      </c>
      <c r="H20" s="26">
        <f t="shared" si="4"/>
        <v>-0.5655737704918032</v>
      </c>
      <c r="I20" s="26">
        <f t="shared" si="5"/>
        <v>-0.6912568306010929</v>
      </c>
      <c r="J20" s="26">
        <f t="shared" si="6"/>
        <v>-7.540983606557377</v>
      </c>
      <c r="K20" s="26">
        <f t="shared" si="7"/>
        <v>-0.7959927140255009</v>
      </c>
      <c r="L20" s="26">
        <f t="shared" si="8"/>
        <v>-8.588342440801458</v>
      </c>
      <c r="M20" s="42"/>
      <c r="AH20">
        <f>0.5*$I$4*E22^2</f>
        <v>-0.13633333333333333</v>
      </c>
      <c r="AI20">
        <f>$I$4*E22</f>
        <v>-1.6360000000000001</v>
      </c>
      <c r="AJ20">
        <f>$I$4</f>
        <v>-9.816</v>
      </c>
    </row>
    <row r="21" spans="2:36" ht="12.75">
      <c r="B21">
        <v>9</v>
      </c>
      <c r="C21">
        <v>55</v>
      </c>
      <c r="D21">
        <f t="shared" si="0"/>
        <v>26</v>
      </c>
      <c r="E21">
        <f t="shared" si="1"/>
        <v>0.15</v>
      </c>
      <c r="F21" s="8">
        <f t="shared" si="2"/>
        <v>-0.05446265938069216</v>
      </c>
      <c r="G21" s="8">
        <f t="shared" si="3"/>
        <v>-4.841125278283748</v>
      </c>
      <c r="H21" s="26">
        <f t="shared" si="4"/>
        <v>-0.8169398907103825</v>
      </c>
      <c r="I21" s="26">
        <f t="shared" si="5"/>
        <v>-0.7261687917425622</v>
      </c>
      <c r="J21" s="26">
        <f t="shared" si="6"/>
        <v>-22.622950819672138</v>
      </c>
      <c r="K21" s="26">
        <f t="shared" si="7"/>
        <v>-0.9216757741347904</v>
      </c>
      <c r="L21" s="26">
        <f t="shared" si="8"/>
        <v>-10.683060109289615</v>
      </c>
      <c r="M21" s="44"/>
      <c r="N21" s="44"/>
      <c r="AH21">
        <f>0.5*$I$4*E23^2</f>
        <v>-0.16496333333333332</v>
      </c>
      <c r="AI21">
        <f>$I$4*E23</f>
        <v>-1.7996</v>
      </c>
      <c r="AJ21">
        <f>$I$4</f>
        <v>-9.816</v>
      </c>
    </row>
    <row r="22" spans="2:36" ht="12.75">
      <c r="B22">
        <v>10</v>
      </c>
      <c r="C22">
        <v>64</v>
      </c>
      <c r="D22">
        <f t="shared" si="0"/>
        <v>35</v>
      </c>
      <c r="E22">
        <f t="shared" si="1"/>
        <v>0.16666666666666666</v>
      </c>
      <c r="F22" s="8">
        <f t="shared" si="2"/>
        <v>-0.0733151183970856</v>
      </c>
      <c r="G22" s="8">
        <f t="shared" si="3"/>
        <v>-5.278688524590163</v>
      </c>
      <c r="H22" s="26">
        <f t="shared" si="4"/>
        <v>-1.319672131147541</v>
      </c>
      <c r="I22" s="26">
        <f t="shared" si="5"/>
        <v>-0.8797814207650272</v>
      </c>
      <c r="J22" s="26">
        <f t="shared" si="6"/>
        <v>-16.96721311475408</v>
      </c>
      <c r="K22" s="26">
        <f t="shared" si="7"/>
        <v>-1.0892531876138432</v>
      </c>
      <c r="L22" s="26">
        <f t="shared" si="8"/>
        <v>-11.311475409836062</v>
      </c>
      <c r="S22" s="15"/>
      <c r="T22" s="15"/>
      <c r="U22" s="15"/>
      <c r="V22" s="15"/>
      <c r="W22" s="15"/>
      <c r="X22" s="15"/>
      <c r="Y22" s="15"/>
      <c r="AA22" s="16"/>
      <c r="AH22">
        <f>0.5*$I$4*E24^2</f>
        <v>-0.19632000000000005</v>
      </c>
      <c r="AI22">
        <f>$I$4*E24</f>
        <v>-1.9632000000000003</v>
      </c>
      <c r="AJ22">
        <f>$I$4</f>
        <v>-9.816</v>
      </c>
    </row>
    <row r="23" spans="2:36" ht="12.75">
      <c r="B23">
        <v>11</v>
      </c>
      <c r="C23">
        <v>76</v>
      </c>
      <c r="D23">
        <f t="shared" si="0"/>
        <v>47</v>
      </c>
      <c r="E23">
        <f t="shared" si="1"/>
        <v>0.18333333333333332</v>
      </c>
      <c r="F23" s="8">
        <f t="shared" si="2"/>
        <v>-0.09845173041894352</v>
      </c>
      <c r="G23" s="8">
        <f t="shared" si="3"/>
        <v>-5.85828478525945</v>
      </c>
      <c r="H23" s="26">
        <f t="shared" si="4"/>
        <v>-1.382513661202185</v>
      </c>
      <c r="I23" s="26">
        <f t="shared" si="5"/>
        <v>-1.0740188772975658</v>
      </c>
      <c r="J23" s="26">
        <f t="shared" si="6"/>
        <v>-1.885245901639322</v>
      </c>
      <c r="K23" s="26">
        <f t="shared" si="7"/>
        <v>-1.2777777777777777</v>
      </c>
      <c r="L23" s="26">
        <f t="shared" si="8"/>
        <v>-10.264116575591986</v>
      </c>
      <c r="M23" s="33"/>
      <c r="N23" s="33"/>
      <c r="AH23">
        <f>0.5*$I$4*E25^2</f>
        <v>-0.23040333333333338</v>
      </c>
      <c r="AI23">
        <f>$I$4*E25</f>
        <v>-2.1268000000000002</v>
      </c>
      <c r="AJ23">
        <f>$I$4</f>
        <v>-9.816</v>
      </c>
    </row>
    <row r="24" spans="2:36" ht="12.75">
      <c r="B24">
        <v>12</v>
      </c>
      <c r="C24">
        <v>86</v>
      </c>
      <c r="D24">
        <f t="shared" si="0"/>
        <v>57</v>
      </c>
      <c r="E24">
        <f t="shared" si="1"/>
        <v>0.2</v>
      </c>
      <c r="F24" s="8">
        <f t="shared" si="2"/>
        <v>-0.11939890710382513</v>
      </c>
      <c r="G24" s="8">
        <f t="shared" si="3"/>
        <v>-5.969945355191255</v>
      </c>
      <c r="H24" s="26">
        <f t="shared" si="4"/>
        <v>-1.382513661202185</v>
      </c>
      <c r="I24" s="26">
        <f t="shared" si="5"/>
        <v>-1.1939890710382512</v>
      </c>
      <c r="J24" s="26">
        <f t="shared" si="6"/>
        <v>-7.540983606557394</v>
      </c>
      <c r="K24" s="26">
        <f t="shared" si="7"/>
        <v>-1.5291438979963567</v>
      </c>
      <c r="L24" s="26">
        <f t="shared" si="8"/>
        <v>-10.892531876138438</v>
      </c>
      <c r="AH24">
        <f>0.5*$I$4*E26^2</f>
        <v>-0.26721333333333336</v>
      </c>
      <c r="AI24">
        <f>$I$4*E26</f>
        <v>-2.2904</v>
      </c>
      <c r="AJ24">
        <f>$I$4</f>
        <v>-9.816</v>
      </c>
    </row>
    <row r="25" spans="2:36" ht="12.75">
      <c r="B25">
        <v>13</v>
      </c>
      <c r="C25">
        <v>98</v>
      </c>
      <c r="D25">
        <f t="shared" si="0"/>
        <v>69</v>
      </c>
      <c r="E25">
        <f t="shared" si="1"/>
        <v>0.21666666666666667</v>
      </c>
      <c r="F25" s="8">
        <f t="shared" si="2"/>
        <v>-0.14453551912568305</v>
      </c>
      <c r="G25" s="8">
        <f t="shared" si="3"/>
        <v>-6.157726258608982</v>
      </c>
      <c r="H25" s="26">
        <f t="shared" si="4"/>
        <v>-1.633879781420765</v>
      </c>
      <c r="I25" s="26">
        <f t="shared" si="5"/>
        <v>-1.3341740226986127</v>
      </c>
      <c r="J25" s="26">
        <f t="shared" si="6"/>
        <v>-15.081967213114782</v>
      </c>
      <c r="K25" s="26">
        <f t="shared" si="7"/>
        <v>-1.7176684881602913</v>
      </c>
      <c r="L25" s="26">
        <f t="shared" si="8"/>
        <v>-11.102003642987254</v>
      </c>
      <c r="AH25">
        <f>0.5*$I$4*E27^2</f>
        <v>-0.30675</v>
      </c>
      <c r="AI25">
        <f>$I$4*E27</f>
        <v>-2.454</v>
      </c>
      <c r="AJ25">
        <f>$I$4</f>
        <v>-9.816</v>
      </c>
    </row>
    <row r="26" spans="2:36" ht="12.75">
      <c r="B26">
        <v>14</v>
      </c>
      <c r="C26">
        <v>112</v>
      </c>
      <c r="D26">
        <f t="shared" si="0"/>
        <v>83</v>
      </c>
      <c r="E26">
        <f t="shared" si="1"/>
        <v>0.23333333333333334</v>
      </c>
      <c r="F26" s="8">
        <f t="shared" si="2"/>
        <v>-0.17386156648451728</v>
      </c>
      <c r="G26" s="8">
        <f t="shared" si="3"/>
        <v>-6.386751421880226</v>
      </c>
      <c r="H26" s="26">
        <f t="shared" si="4"/>
        <v>-1.8852459016393444</v>
      </c>
      <c r="I26" s="26">
        <f t="shared" si="5"/>
        <v>-1.4902419984387196</v>
      </c>
      <c r="J26" s="26">
        <f t="shared" si="6"/>
        <v>-15.081967213114767</v>
      </c>
      <c r="K26" s="26">
        <f t="shared" si="7"/>
        <v>-1.8224043715846994</v>
      </c>
      <c r="L26" s="26">
        <f t="shared" si="8"/>
        <v>-10.473588342440804</v>
      </c>
      <c r="AH26">
        <f>0.5*$I$4*E28^2</f>
        <v>-0.34901333333333334</v>
      </c>
      <c r="AI26">
        <f>$I$4*E28</f>
        <v>-2.6176000000000004</v>
      </c>
      <c r="AJ26">
        <f>$I$4</f>
        <v>-9.816</v>
      </c>
    </row>
    <row r="27" spans="2:36" ht="12.75">
      <c r="B27">
        <v>15</v>
      </c>
      <c r="C27">
        <v>128</v>
      </c>
      <c r="D27">
        <f t="shared" si="0"/>
        <v>99</v>
      </c>
      <c r="E27">
        <f t="shared" si="1"/>
        <v>0.25</v>
      </c>
      <c r="F27" s="8">
        <f t="shared" si="2"/>
        <v>-0.20737704918032784</v>
      </c>
      <c r="G27" s="8">
        <f t="shared" si="3"/>
        <v>-6.636065573770491</v>
      </c>
      <c r="H27" s="26">
        <f t="shared" si="4"/>
        <v>-2.136612021857924</v>
      </c>
      <c r="I27" s="26">
        <f t="shared" si="5"/>
        <v>-1.6590163934426227</v>
      </c>
      <c r="J27" s="26">
        <f t="shared" si="6"/>
        <v>-9.42622950819673</v>
      </c>
      <c r="K27" s="26">
        <f t="shared" si="7"/>
        <v>-2.0109289617486343</v>
      </c>
      <c r="L27" s="26">
        <f t="shared" si="8"/>
        <v>-9.845173041894364</v>
      </c>
      <c r="AH27">
        <f>0.5*$I$4*E29^2</f>
        <v>-0.3940033333333333</v>
      </c>
      <c r="AI27">
        <f>$I$4*E29</f>
        <v>-2.7812</v>
      </c>
      <c r="AJ27">
        <f>$I$4</f>
        <v>-9.816</v>
      </c>
    </row>
    <row r="28" spans="2:36" ht="12.75">
      <c r="B28">
        <v>16</v>
      </c>
      <c r="C28">
        <v>146</v>
      </c>
      <c r="D28">
        <f t="shared" si="0"/>
        <v>117</v>
      </c>
      <c r="E28">
        <f t="shared" si="1"/>
        <v>0.26666666666666666</v>
      </c>
      <c r="F28" s="8">
        <f t="shared" si="2"/>
        <v>-0.24508196721311473</v>
      </c>
      <c r="G28" s="8">
        <f t="shared" si="3"/>
        <v>-6.892930327868852</v>
      </c>
      <c r="H28" s="26">
        <f t="shared" si="4"/>
        <v>-2.1994535519125686</v>
      </c>
      <c r="I28" s="26">
        <f t="shared" si="5"/>
        <v>-1.8381147540983604</v>
      </c>
      <c r="J28" s="26">
        <f t="shared" si="6"/>
        <v>-3.7704918032786736</v>
      </c>
      <c r="K28" s="26">
        <f t="shared" si="7"/>
        <v>-2.1994535519125686</v>
      </c>
      <c r="L28" s="26">
        <f t="shared" si="8"/>
        <v>-9.216757741347918</v>
      </c>
      <c r="AH28">
        <f>0.5*$I$4*E30^2</f>
        <v>-0.44172</v>
      </c>
      <c r="AI28">
        <f>$I$4*E30</f>
        <v>-2.9448000000000003</v>
      </c>
      <c r="AJ28">
        <f>$I$4</f>
        <v>-9.816</v>
      </c>
    </row>
    <row r="29" spans="2:36" ht="12.75">
      <c r="B29">
        <v>17</v>
      </c>
      <c r="C29">
        <v>163</v>
      </c>
      <c r="D29">
        <f t="shared" si="0"/>
        <v>134</v>
      </c>
      <c r="E29">
        <f t="shared" si="1"/>
        <v>0.2833333333333333</v>
      </c>
      <c r="F29" s="8">
        <f t="shared" si="2"/>
        <v>-0.28069216757741344</v>
      </c>
      <c r="G29" s="8">
        <f t="shared" si="3"/>
        <v>-6.993022860060128</v>
      </c>
      <c r="H29" s="26">
        <f t="shared" si="4"/>
        <v>-2.262295081967213</v>
      </c>
      <c r="I29" s="26">
        <f t="shared" si="5"/>
        <v>-1.9813564770170362</v>
      </c>
      <c r="J29" s="26">
        <f t="shared" si="6"/>
        <v>-9.426229508196744</v>
      </c>
      <c r="K29" s="26">
        <f t="shared" si="7"/>
        <v>-2.325136612021858</v>
      </c>
      <c r="L29" s="26">
        <f t="shared" si="8"/>
        <v>-9.426229508196723</v>
      </c>
      <c r="AH29">
        <f>0.5*$I$4*E31^2</f>
        <v>-0.49216333333333334</v>
      </c>
      <c r="AI29">
        <f>$I$4*E31</f>
        <v>-3.1084</v>
      </c>
      <c r="AJ29">
        <f>$I$4</f>
        <v>-9.816</v>
      </c>
    </row>
    <row r="30" spans="2:36" ht="12.75">
      <c r="B30">
        <v>18</v>
      </c>
      <c r="C30">
        <v>182</v>
      </c>
      <c r="D30">
        <f t="shared" si="0"/>
        <v>153</v>
      </c>
      <c r="E30" s="9">
        <f t="shared" si="1"/>
        <v>0.3</v>
      </c>
      <c r="F30" s="10">
        <f t="shared" si="2"/>
        <v>-0.3204918032786885</v>
      </c>
      <c r="G30" s="8">
        <f t="shared" si="3"/>
        <v>-7.122040072859744</v>
      </c>
      <c r="H30" s="26">
        <f t="shared" si="4"/>
        <v>-2.5136612021857934</v>
      </c>
      <c r="I30" s="26">
        <f t="shared" si="5"/>
        <v>-2.1366120218579234</v>
      </c>
      <c r="J30" s="26">
        <f t="shared" si="6"/>
        <v>-9.42622950819673</v>
      </c>
      <c r="K30" s="26">
        <f t="shared" si="7"/>
        <v>-2.513661202185793</v>
      </c>
      <c r="L30" s="26">
        <f t="shared" si="8"/>
        <v>-9.426229508196709</v>
      </c>
      <c r="M30" s="45"/>
      <c r="N30" s="23"/>
      <c r="AH30">
        <f>0.5*$I$4*E32^2</f>
        <v>-0.5453333333333333</v>
      </c>
      <c r="AI30">
        <f>$I$4*E32</f>
        <v>-3.2720000000000002</v>
      </c>
      <c r="AJ30">
        <f>$I$4</f>
        <v>-9.816</v>
      </c>
    </row>
    <row r="31" spans="2:36" ht="12.75">
      <c r="B31">
        <v>19</v>
      </c>
      <c r="C31">
        <v>203</v>
      </c>
      <c r="D31">
        <f t="shared" si="0"/>
        <v>174</v>
      </c>
      <c r="E31">
        <f t="shared" si="1"/>
        <v>0.31666666666666665</v>
      </c>
      <c r="F31" s="8">
        <f t="shared" si="2"/>
        <v>-0.3644808743169399</v>
      </c>
      <c r="G31" s="8">
        <f t="shared" si="3"/>
        <v>-7.269424640116253</v>
      </c>
      <c r="H31" s="26">
        <f t="shared" si="4"/>
        <v>-2.5765027322404372</v>
      </c>
      <c r="I31" s="26">
        <f t="shared" si="5"/>
        <v>-2.301984469370147</v>
      </c>
      <c r="J31" s="26">
        <f t="shared" si="6"/>
        <v>-9.426229508196704</v>
      </c>
      <c r="K31" s="26">
        <f t="shared" si="7"/>
        <v>-2.639344262295083</v>
      </c>
      <c r="L31" s="26">
        <f t="shared" si="8"/>
        <v>-9.21675774134789</v>
      </c>
      <c r="M31" s="45"/>
      <c r="N31" s="23"/>
      <c r="AH31">
        <f>0.5*$I$4*E33^2</f>
        <v>-0.6012299999999999</v>
      </c>
      <c r="AI31">
        <f>$I$4*E33</f>
        <v>-3.4356</v>
      </c>
      <c r="AJ31">
        <f>$I$4</f>
        <v>-9.816</v>
      </c>
    </row>
    <row r="32" spans="2:36" ht="12.75">
      <c r="B32">
        <v>20</v>
      </c>
      <c r="C32">
        <v>223</v>
      </c>
      <c r="D32">
        <f t="shared" si="0"/>
        <v>194</v>
      </c>
      <c r="E32">
        <f t="shared" si="1"/>
        <v>0.3333333333333333</v>
      </c>
      <c r="F32" s="8">
        <f t="shared" si="2"/>
        <v>-0.40637522768670303</v>
      </c>
      <c r="G32" s="8">
        <f t="shared" si="3"/>
        <v>-7.314754098360655</v>
      </c>
      <c r="H32" s="26">
        <f t="shared" si="4"/>
        <v>-2.8278688524590168</v>
      </c>
      <c r="I32" s="26">
        <f t="shared" si="5"/>
        <v>-2.4382513661202183</v>
      </c>
      <c r="J32" s="26">
        <f t="shared" si="6"/>
        <v>-15.081967213114828</v>
      </c>
      <c r="K32" s="26">
        <f t="shared" si="7"/>
        <v>-2.7650273224043715</v>
      </c>
      <c r="L32" s="26">
        <f t="shared" si="8"/>
        <v>-10.054644808743152</v>
      </c>
      <c r="M32" s="45"/>
      <c r="N32" s="23"/>
      <c r="AH32">
        <f>0.5*$I$4*E34^2</f>
        <v>-0.6598533333333333</v>
      </c>
      <c r="AI32">
        <f>$I$4*E34</f>
        <v>-3.5992</v>
      </c>
      <c r="AJ32">
        <f>$I$4</f>
        <v>-9.816</v>
      </c>
    </row>
    <row r="33" spans="2:36" ht="12.75">
      <c r="B33">
        <v>21</v>
      </c>
      <c r="C33">
        <v>248</v>
      </c>
      <c r="D33">
        <f t="shared" si="0"/>
        <v>219</v>
      </c>
      <c r="E33">
        <f t="shared" si="1"/>
        <v>0.35</v>
      </c>
      <c r="F33" s="8">
        <f t="shared" si="2"/>
        <v>-0.4587431693989071</v>
      </c>
      <c r="G33" s="8">
        <f t="shared" si="3"/>
        <v>-7.489684398349504</v>
      </c>
      <c r="H33" s="26">
        <f t="shared" si="4"/>
        <v>-3.079234972677598</v>
      </c>
      <c r="I33" s="26">
        <f t="shared" si="5"/>
        <v>-2.6213895394223266</v>
      </c>
      <c r="J33" s="26">
        <f t="shared" si="6"/>
        <v>-3.7704918032786203</v>
      </c>
      <c r="K33" s="26">
        <f t="shared" si="7"/>
        <v>-2.953551912568305</v>
      </c>
      <c r="L33" s="26">
        <f t="shared" si="8"/>
        <v>-9.426229508196695</v>
      </c>
      <c r="M33" s="45"/>
      <c r="N33" s="23"/>
      <c r="AH33">
        <f>0.5*$I$4*E35^2</f>
        <v>-0.7212033333333333</v>
      </c>
      <c r="AI33">
        <f>$I$4*E35</f>
        <v>-3.7628</v>
      </c>
      <c r="AJ33">
        <f>$I$4</f>
        <v>-9.816</v>
      </c>
    </row>
    <row r="34" spans="2:36" ht="12.75">
      <c r="B34">
        <v>22</v>
      </c>
      <c r="C34">
        <v>272</v>
      </c>
      <c r="D34">
        <f t="shared" si="0"/>
        <v>243</v>
      </c>
      <c r="E34">
        <f t="shared" si="1"/>
        <v>0.36666666666666664</v>
      </c>
      <c r="F34" s="8">
        <f t="shared" si="2"/>
        <v>-0.509016393442623</v>
      </c>
      <c r="G34" s="8">
        <f t="shared" si="3"/>
        <v>-7.572144695840673</v>
      </c>
      <c r="H34" s="26">
        <f t="shared" si="4"/>
        <v>-2.953551912568304</v>
      </c>
      <c r="I34" s="26">
        <f t="shared" si="5"/>
        <v>-2.77645305514158</v>
      </c>
      <c r="J34" s="26">
        <f t="shared" si="6"/>
        <v>-3.7704918032784205</v>
      </c>
      <c r="K34" s="26">
        <f t="shared" si="7"/>
        <v>-3.1211293260473574</v>
      </c>
      <c r="L34" s="26">
        <f t="shared" si="8"/>
        <v>-10.473588342440767</v>
      </c>
      <c r="M34" s="45"/>
      <c r="N34" s="23"/>
      <c r="AH34">
        <f>0.5*$I$4*E36^2</f>
        <v>-0.7852800000000002</v>
      </c>
      <c r="AI34">
        <f>$I$4*E36</f>
        <v>-3.9264000000000006</v>
      </c>
      <c r="AJ34">
        <f>$I$4</f>
        <v>-9.816</v>
      </c>
    </row>
    <row r="35" spans="2:36" ht="12.75">
      <c r="B35">
        <v>23</v>
      </c>
      <c r="C35">
        <v>295</v>
      </c>
      <c r="D35">
        <f t="shared" si="0"/>
        <v>266</v>
      </c>
      <c r="E35">
        <f t="shared" si="1"/>
        <v>0.3833333333333333</v>
      </c>
      <c r="F35" s="8">
        <f t="shared" si="2"/>
        <v>-0.5571948998178505</v>
      </c>
      <c r="G35" s="8">
        <f t="shared" si="3"/>
        <v>-7.583749109052031</v>
      </c>
      <c r="H35" s="26">
        <f t="shared" si="4"/>
        <v>-3.2049180327868787</v>
      </c>
      <c r="I35" s="26">
        <f t="shared" si="5"/>
        <v>-2.9071038251366117</v>
      </c>
      <c r="J35" s="26">
        <f t="shared" si="6"/>
        <v>-18.85245901639335</v>
      </c>
      <c r="K35" s="26">
        <f t="shared" si="7"/>
        <v>-3.330601092896173</v>
      </c>
      <c r="L35" s="26">
        <f t="shared" si="8"/>
        <v>-11.520947176684869</v>
      </c>
      <c r="M35" s="45"/>
      <c r="N35" s="23"/>
      <c r="AH35">
        <f>0.5*$I$4*E37^2</f>
        <v>-0.8520833333333335</v>
      </c>
      <c r="AI35">
        <f>$I$4*E37</f>
        <v>-4.090000000000001</v>
      </c>
      <c r="AJ35">
        <f>$I$4</f>
        <v>-9.816</v>
      </c>
    </row>
    <row r="36" spans="2:36" ht="12.75">
      <c r="B36">
        <v>24</v>
      </c>
      <c r="C36">
        <v>323</v>
      </c>
      <c r="D36">
        <f t="shared" si="0"/>
        <v>294</v>
      </c>
      <c r="E36">
        <f t="shared" si="1"/>
        <v>0.4</v>
      </c>
      <c r="F36" s="8">
        <f t="shared" si="2"/>
        <v>-0.615846994535519</v>
      </c>
      <c r="G36" s="8">
        <f t="shared" si="3"/>
        <v>-7.6980874316939865</v>
      </c>
      <c r="H36" s="26">
        <f t="shared" si="4"/>
        <v>-3.58196721311475</v>
      </c>
      <c r="I36" s="26">
        <f t="shared" si="5"/>
        <v>-3.079234972677595</v>
      </c>
      <c r="J36" s="26">
        <f t="shared" si="6"/>
        <v>-15.08196721311491</v>
      </c>
      <c r="K36" s="26">
        <f t="shared" si="7"/>
        <v>-3.4562841530054627</v>
      </c>
      <c r="L36" s="26">
        <f t="shared" si="8"/>
        <v>-11.730418943533714</v>
      </c>
      <c r="M36" s="45"/>
      <c r="N36" s="23"/>
      <c r="AH36">
        <f>0.5*$I$4*E38^2</f>
        <v>-0.9216133333333335</v>
      </c>
      <c r="AI36">
        <f>$I$4*E38</f>
        <v>-4.2536000000000005</v>
      </c>
      <c r="AJ36">
        <f>$I$4</f>
        <v>-9.816</v>
      </c>
    </row>
    <row r="37" spans="2:36" ht="12.75">
      <c r="B37">
        <v>25</v>
      </c>
      <c r="C37">
        <v>352</v>
      </c>
      <c r="D37">
        <f t="shared" si="0"/>
        <v>323</v>
      </c>
      <c r="E37">
        <f t="shared" si="1"/>
        <v>0.4166666666666667</v>
      </c>
      <c r="F37" s="8">
        <f t="shared" si="2"/>
        <v>-0.6765938069216757</v>
      </c>
      <c r="G37" s="8">
        <f t="shared" si="3"/>
        <v>-7.794360655737703</v>
      </c>
      <c r="H37" s="26">
        <f t="shared" si="4"/>
        <v>-3.707650273224043</v>
      </c>
      <c r="I37" s="26">
        <f t="shared" si="5"/>
        <v>-3.247650273224043</v>
      </c>
      <c r="J37" s="26">
        <f t="shared" si="6"/>
        <v>-7.54098360655752</v>
      </c>
      <c r="K37" s="26">
        <f t="shared" si="7"/>
        <v>-3.68670309653916</v>
      </c>
      <c r="L37" s="26">
        <f t="shared" si="8"/>
        <v>-11.102003642987297</v>
      </c>
      <c r="M37" s="45"/>
      <c r="N37" s="23"/>
      <c r="AH37">
        <f>0.5*$I$4*E39^2</f>
        <v>-0.9938700000000001</v>
      </c>
      <c r="AI37">
        <f>$I$4*E39</f>
        <v>-4.4172</v>
      </c>
      <c r="AJ37">
        <f>$I$4</f>
        <v>-9.816</v>
      </c>
    </row>
    <row r="38" spans="2:36" ht="12.75">
      <c r="B38">
        <v>26</v>
      </c>
      <c r="C38">
        <v>382</v>
      </c>
      <c r="D38">
        <f t="shared" si="0"/>
        <v>353</v>
      </c>
      <c r="E38">
        <f t="shared" si="1"/>
        <v>0.43333333333333335</v>
      </c>
      <c r="F38" s="8">
        <f t="shared" si="2"/>
        <v>-0.7394353369763205</v>
      </c>
      <c r="G38" s="8">
        <f t="shared" si="3"/>
        <v>-7.875642642351342</v>
      </c>
      <c r="H38" s="26">
        <f t="shared" si="4"/>
        <v>-3.833333333333334</v>
      </c>
      <c r="I38" s="26">
        <f t="shared" si="5"/>
        <v>-3.4127784783522483</v>
      </c>
      <c r="J38" s="26">
        <f t="shared" si="6"/>
        <v>-13.196721311475484</v>
      </c>
      <c r="K38" s="26">
        <f t="shared" si="7"/>
        <v>-3.917122040072859</v>
      </c>
      <c r="L38" s="26">
        <f t="shared" si="8"/>
        <v>-11.520947176684905</v>
      </c>
      <c r="M38" s="45"/>
      <c r="N38" s="23"/>
      <c r="AH38">
        <f>0.5*$I$4*E40^2</f>
        <v>-1.0688533333333334</v>
      </c>
      <c r="AI38">
        <f>$I$4*E40</f>
        <v>-4.5808</v>
      </c>
      <c r="AJ38">
        <f>$I$4</f>
        <v>-9.816</v>
      </c>
    </row>
    <row r="39" spans="2:36" ht="12.75">
      <c r="B39">
        <v>27</v>
      </c>
      <c r="C39">
        <v>413</v>
      </c>
      <c r="D39">
        <f t="shared" si="0"/>
        <v>384</v>
      </c>
      <c r="E39" s="9">
        <f t="shared" si="1"/>
        <v>0.45</v>
      </c>
      <c r="F39" s="10">
        <f t="shared" si="2"/>
        <v>-0.8043715846994535</v>
      </c>
      <c r="G39" s="8">
        <f t="shared" si="3"/>
        <v>-7.944410713081021</v>
      </c>
      <c r="H39" s="26">
        <f t="shared" si="4"/>
        <v>-4.147540983606559</v>
      </c>
      <c r="I39" s="26">
        <f t="shared" si="5"/>
        <v>-3.57498482088646</v>
      </c>
      <c r="J39" s="26">
        <f t="shared" si="6"/>
        <v>-15.081967213114774</v>
      </c>
      <c r="K39" s="26">
        <f t="shared" si="7"/>
        <v>-4.126593806921677</v>
      </c>
      <c r="L39" s="26">
        <f t="shared" si="8"/>
        <v>-12.568306010928957</v>
      </c>
      <c r="M39" s="45"/>
      <c r="N39" s="23"/>
      <c r="AH39">
        <f>0.5*$I$4*E41^2</f>
        <v>-1.1465633333333334</v>
      </c>
      <c r="AI39">
        <f>$I$4*E41</f>
        <v>-4.744400000000001</v>
      </c>
      <c r="AJ39">
        <f>$I$4</f>
        <v>-9.816</v>
      </c>
    </row>
    <row r="40" spans="2:36" ht="12.75">
      <c r="B40">
        <v>28</v>
      </c>
      <c r="C40">
        <v>448</v>
      </c>
      <c r="D40">
        <f t="shared" si="0"/>
        <v>419</v>
      </c>
      <c r="E40">
        <f t="shared" si="1"/>
        <v>0.4666666666666667</v>
      </c>
      <c r="F40" s="8">
        <f t="shared" si="2"/>
        <v>-0.8776867030965391</v>
      </c>
      <c r="G40" s="8">
        <f t="shared" si="3"/>
        <v>-8.060388089662093</v>
      </c>
      <c r="H40" s="26">
        <f t="shared" si="4"/>
        <v>-4.336065573770493</v>
      </c>
      <c r="I40" s="26">
        <f t="shared" si="5"/>
        <v>-3.7615144418423103</v>
      </c>
      <c r="J40" s="26">
        <f t="shared" si="6"/>
        <v>-11.31147540983606</v>
      </c>
      <c r="K40" s="26">
        <f t="shared" si="7"/>
        <v>-4.2313296903460875</v>
      </c>
      <c r="L40" s="26">
        <f t="shared" si="8"/>
        <v>-10.47358834244083</v>
      </c>
      <c r="M40" s="22"/>
      <c r="N40" s="23"/>
      <c r="AH40">
        <f>0.5*$I$4*E42^2</f>
        <v>-1.227</v>
      </c>
      <c r="AI40">
        <f>$I$4*E42</f>
        <v>-4.908</v>
      </c>
      <c r="AJ40">
        <f>$I$4</f>
        <v>-9.816</v>
      </c>
    </row>
    <row r="41" spans="2:36" ht="12.75">
      <c r="B41">
        <v>29</v>
      </c>
      <c r="C41">
        <v>482</v>
      </c>
      <c r="D41">
        <f t="shared" si="0"/>
        <v>453</v>
      </c>
      <c r="E41">
        <f t="shared" si="1"/>
        <v>0.48333333333333334</v>
      </c>
      <c r="F41" s="8">
        <f t="shared" si="2"/>
        <v>-0.9489071038251365</v>
      </c>
      <c r="G41" s="8">
        <f t="shared" si="3"/>
        <v>-8.123818249156937</v>
      </c>
      <c r="H41" s="26">
        <f t="shared" si="4"/>
        <v>-4.524590163934428</v>
      </c>
      <c r="I41" s="26">
        <f t="shared" si="5"/>
        <v>-3.9265121537591856</v>
      </c>
      <c r="J41" s="26">
        <f t="shared" si="6"/>
        <v>-5.6557377049182564</v>
      </c>
      <c r="K41" s="26">
        <f t="shared" si="7"/>
        <v>-4.482695810564664</v>
      </c>
      <c r="L41" s="26">
        <f t="shared" si="8"/>
        <v>-10.26411657559197</v>
      </c>
      <c r="M41" s="33"/>
      <c r="AH41">
        <f>0.5*$I$4*E43^2</f>
        <v>-1.3101633333333331</v>
      </c>
      <c r="AI41">
        <f>$I$4*E43</f>
        <v>-5.0716</v>
      </c>
      <c r="AJ41">
        <f>$I$4</f>
        <v>-9.816</v>
      </c>
    </row>
    <row r="42" spans="2:36" ht="12.75">
      <c r="B42">
        <v>30</v>
      </c>
      <c r="C42">
        <v>520</v>
      </c>
      <c r="D42">
        <f t="shared" si="0"/>
        <v>491</v>
      </c>
      <c r="E42">
        <f t="shared" si="1"/>
        <v>0.5</v>
      </c>
      <c r="F42" s="8">
        <f t="shared" si="2"/>
        <v>-1.0285063752276866</v>
      </c>
      <c r="G42" s="8">
        <f t="shared" si="3"/>
        <v>-8.228051001821493</v>
      </c>
      <c r="H42" s="26">
        <f t="shared" si="4"/>
        <v>-4.524590163934435</v>
      </c>
      <c r="I42" s="26">
        <f t="shared" si="5"/>
        <v>-4.1140255009107465</v>
      </c>
      <c r="J42" s="26">
        <f t="shared" si="6"/>
        <v>-7.54098360655736</v>
      </c>
      <c r="K42" s="26">
        <f t="shared" si="7"/>
        <v>-4.713114754098358</v>
      </c>
      <c r="L42" s="26">
        <f t="shared" si="8"/>
        <v>-9.845173041894345</v>
      </c>
      <c r="M42" s="33"/>
      <c r="N42" s="33"/>
      <c r="AH42">
        <f>0.5*$I$4*E44^2</f>
        <v>-1.3960533333333334</v>
      </c>
      <c r="AI42">
        <f>$I$4*E44</f>
        <v>-5.235200000000001</v>
      </c>
      <c r="AJ42">
        <f>$I$4</f>
        <v>-9.816</v>
      </c>
    </row>
    <row r="43" spans="2:36" ht="12.75">
      <c r="B43">
        <v>31</v>
      </c>
      <c r="C43">
        <v>554</v>
      </c>
      <c r="D43">
        <f t="shared" si="0"/>
        <v>525</v>
      </c>
      <c r="E43">
        <f t="shared" si="1"/>
        <v>0.5166666666666666</v>
      </c>
      <c r="F43" s="8">
        <f t="shared" si="2"/>
        <v>-1.099726775956284</v>
      </c>
      <c r="G43" s="8">
        <f t="shared" si="3"/>
        <v>-8.23936814452159</v>
      </c>
      <c r="H43" s="26">
        <f t="shared" si="4"/>
        <v>-4.775956284153006</v>
      </c>
      <c r="I43" s="26">
        <f t="shared" si="5"/>
        <v>-4.257006874669488</v>
      </c>
      <c r="J43" s="26">
        <f t="shared" si="6"/>
        <v>-22.622950819671296</v>
      </c>
      <c r="K43" s="26">
        <f t="shared" si="7"/>
        <v>-4.734061930783242</v>
      </c>
      <c r="L43" s="26">
        <f t="shared" si="8"/>
        <v>-11.31147540983598</v>
      </c>
      <c r="AH43">
        <f>0.5*$I$4*E45^2</f>
        <v>-1.4846700000000004</v>
      </c>
      <c r="AI43">
        <f>$I$4*E45</f>
        <v>-5.3988000000000005</v>
      </c>
      <c r="AJ43">
        <f>$I$4</f>
        <v>-9.816</v>
      </c>
    </row>
    <row r="44" spans="2:36" ht="12.75">
      <c r="B44">
        <v>32</v>
      </c>
      <c r="C44">
        <v>596</v>
      </c>
      <c r="D44">
        <f t="shared" si="0"/>
        <v>567</v>
      </c>
      <c r="E44">
        <f t="shared" si="1"/>
        <v>0.5333333333333333</v>
      </c>
      <c r="F44" s="8">
        <f t="shared" si="2"/>
        <v>-1.1877049180327868</v>
      </c>
      <c r="G44" s="8">
        <f t="shared" si="3"/>
        <v>-8.351050204918032</v>
      </c>
      <c r="H44" s="26">
        <f t="shared" si="4"/>
        <v>-5.2786885245901445</v>
      </c>
      <c r="I44" s="26">
        <f t="shared" si="5"/>
        <v>-4.453893442622951</v>
      </c>
      <c r="J44" s="26">
        <f t="shared" si="6"/>
        <v>-3.7704918032785946</v>
      </c>
      <c r="K44" s="26">
        <f t="shared" si="7"/>
        <v>-4.943533697632056</v>
      </c>
      <c r="L44" s="26">
        <f t="shared" si="8"/>
        <v>-8.797814207650264</v>
      </c>
      <c r="AH44">
        <f>0.5*$I$4*E46^2</f>
        <v>-1.5760133333333333</v>
      </c>
      <c r="AI44">
        <f>$I$4*E46</f>
        <v>-5.5624</v>
      </c>
      <c r="AJ44">
        <f>$I$4</f>
        <v>-9.816</v>
      </c>
    </row>
    <row r="45" spans="2:36" ht="12.75">
      <c r="B45">
        <v>33</v>
      </c>
      <c r="C45">
        <v>638</v>
      </c>
      <c r="D45">
        <f t="shared" si="0"/>
        <v>609</v>
      </c>
      <c r="E45">
        <f t="shared" si="1"/>
        <v>0.55</v>
      </c>
      <c r="F45" s="8">
        <f t="shared" si="2"/>
        <v>-1.2756830601092894</v>
      </c>
      <c r="G45" s="8">
        <f t="shared" si="3"/>
        <v>-8.43426816601183</v>
      </c>
      <c r="H45" s="26">
        <f t="shared" si="4"/>
        <v>-4.901639344262293</v>
      </c>
      <c r="I45" s="26">
        <f t="shared" si="5"/>
        <v>-4.638847491306507</v>
      </c>
      <c r="J45" s="26">
        <f t="shared" si="6"/>
        <v>7.540983606556734</v>
      </c>
      <c r="K45" s="26">
        <f t="shared" si="7"/>
        <v>-5.111111111111112</v>
      </c>
      <c r="L45" s="26">
        <f t="shared" si="8"/>
        <v>-6.912568306010975</v>
      </c>
      <c r="M45" s="46"/>
      <c r="P45" s="36"/>
      <c r="Q45" s="36"/>
      <c r="R45" s="36"/>
      <c r="AH45">
        <f>0.5*$I$4*E47^2</f>
        <v>-1.6700833333333338</v>
      </c>
      <c r="AI45">
        <f>$I$4*E47</f>
        <v>-5.726000000000001</v>
      </c>
      <c r="AJ45">
        <f>$I$4</f>
        <v>-9.816</v>
      </c>
    </row>
    <row r="46" spans="2:36" ht="12.75">
      <c r="B46">
        <v>34</v>
      </c>
      <c r="C46">
        <v>674</v>
      </c>
      <c r="D46">
        <f t="shared" si="0"/>
        <v>645</v>
      </c>
      <c r="E46">
        <f t="shared" si="1"/>
        <v>0.5666666666666667</v>
      </c>
      <c r="F46" s="8">
        <f t="shared" si="2"/>
        <v>-1.3510928961748632</v>
      </c>
      <c r="G46" s="8">
        <f t="shared" si="3"/>
        <v>-8.415111464064893</v>
      </c>
      <c r="H46" s="26">
        <f t="shared" si="4"/>
        <v>-5.027322404371587</v>
      </c>
      <c r="I46" s="26">
        <f t="shared" si="5"/>
        <v>-4.768563162970105</v>
      </c>
      <c r="J46" s="26">
        <f t="shared" si="6"/>
        <v>-22.622950819672333</v>
      </c>
      <c r="K46" s="26">
        <f t="shared" si="7"/>
        <v>-5.362477231329685</v>
      </c>
      <c r="L46" s="26">
        <f t="shared" si="8"/>
        <v>-9.635701275045543</v>
      </c>
      <c r="P46" s="36"/>
      <c r="Q46" s="36"/>
      <c r="R46" s="36"/>
      <c r="AH46">
        <f>0.5*$I$4*E48^2</f>
        <v>-1.76688</v>
      </c>
      <c r="AI46">
        <f>$I$4*E48</f>
        <v>-5.889600000000001</v>
      </c>
      <c r="AJ46">
        <f>$I$4</f>
        <v>-9.816</v>
      </c>
    </row>
    <row r="47" spans="2:36" ht="12.75">
      <c r="B47">
        <v>35</v>
      </c>
      <c r="C47">
        <v>718</v>
      </c>
      <c r="D47">
        <f t="shared" si="0"/>
        <v>689</v>
      </c>
      <c r="E47">
        <f t="shared" si="1"/>
        <v>0.5833333333333334</v>
      </c>
      <c r="F47" s="8">
        <f t="shared" si="2"/>
        <v>-1.4432604735883423</v>
      </c>
      <c r="G47" s="8">
        <f t="shared" si="3"/>
        <v>-8.482837069253929</v>
      </c>
      <c r="H47" s="26">
        <f t="shared" si="4"/>
        <v>-5.655737704918037</v>
      </c>
      <c r="I47" s="26">
        <f t="shared" si="5"/>
        <v>-4.948321623731459</v>
      </c>
      <c r="J47" s="26">
        <f t="shared" si="6"/>
        <v>-22.62295081967212</v>
      </c>
      <c r="K47" s="26">
        <f t="shared" si="7"/>
        <v>-5.362477231329691</v>
      </c>
      <c r="L47" s="26">
        <f t="shared" si="8"/>
        <v>-9.63570127504558</v>
      </c>
      <c r="M47" s="42"/>
      <c r="O47" s="36"/>
      <c r="P47" s="36"/>
      <c r="Q47" s="36"/>
      <c r="R47" s="36"/>
      <c r="AH47">
        <f>0.5*$I$4*E49^2</f>
        <v>-1.8664033333333336</v>
      </c>
      <c r="AI47">
        <f>$I$4*E49</f>
        <v>-6.0532</v>
      </c>
      <c r="AJ47">
        <f>$I$4</f>
        <v>-9.816</v>
      </c>
    </row>
    <row r="48" spans="2:36" ht="12.75">
      <c r="B48">
        <v>36</v>
      </c>
      <c r="C48">
        <v>764</v>
      </c>
      <c r="D48">
        <f t="shared" si="0"/>
        <v>735</v>
      </c>
      <c r="E48">
        <f t="shared" si="1"/>
        <v>0.6</v>
      </c>
      <c r="F48" s="8">
        <f t="shared" si="2"/>
        <v>-1.5396174863387977</v>
      </c>
      <c r="G48" s="8">
        <f t="shared" si="3"/>
        <v>-8.553430479659987</v>
      </c>
      <c r="H48" s="26">
        <f t="shared" si="4"/>
        <v>-5.781420765027324</v>
      </c>
      <c r="I48" s="26">
        <f t="shared" si="5"/>
        <v>-5.132058287795992</v>
      </c>
      <c r="J48" s="26">
        <f t="shared" si="6"/>
        <v>3.77049180327882</v>
      </c>
      <c r="K48" s="26">
        <f t="shared" si="7"/>
        <v>-5.404371584699455</v>
      </c>
      <c r="L48" s="26">
        <f t="shared" si="8"/>
        <v>-7.122040072859754</v>
      </c>
      <c r="M48" s="42"/>
      <c r="N48" s="33"/>
      <c r="O48" s="33"/>
      <c r="P48" s="36"/>
      <c r="Q48" s="36"/>
      <c r="R48" s="36"/>
      <c r="AH48">
        <f>0.5*$I$4*E50^2</f>
        <v>-1.9686533333333334</v>
      </c>
      <c r="AI48">
        <f>$I$4*E50</f>
        <v>-6.2168</v>
      </c>
      <c r="AJ48">
        <f>$I$4</f>
        <v>-9.816</v>
      </c>
    </row>
    <row r="49" spans="2:36" ht="12.75">
      <c r="B49">
        <v>37</v>
      </c>
      <c r="C49">
        <v>810</v>
      </c>
      <c r="D49">
        <f t="shared" si="0"/>
        <v>781</v>
      </c>
      <c r="E49">
        <f t="shared" si="1"/>
        <v>0.6166666666666667</v>
      </c>
      <c r="F49" s="8">
        <f t="shared" si="2"/>
        <v>-1.635974499089253</v>
      </c>
      <c r="G49" s="8">
        <f t="shared" si="3"/>
        <v>-8.60410255182076</v>
      </c>
      <c r="H49" s="26">
        <f t="shared" si="4"/>
        <v>-5.530054644808743</v>
      </c>
      <c r="I49" s="26">
        <f t="shared" si="5"/>
        <v>-5.305863240289469</v>
      </c>
      <c r="J49" s="26">
        <f t="shared" si="6"/>
        <v>11.31147540983606</v>
      </c>
      <c r="K49" s="26">
        <f t="shared" si="7"/>
        <v>-5.697632058287797</v>
      </c>
      <c r="L49" s="26">
        <f t="shared" si="8"/>
        <v>-5.446265938069282</v>
      </c>
      <c r="M49" s="42"/>
      <c r="N49" s="33"/>
      <c r="O49" s="33"/>
      <c r="P49" s="36"/>
      <c r="Q49" s="36"/>
      <c r="R49" s="36"/>
      <c r="AH49">
        <f>0.5*$I$4*E51^2</f>
        <v>-2.0736300000000005</v>
      </c>
      <c r="AI49">
        <f>$I$4*E51</f>
        <v>-6.380400000000001</v>
      </c>
      <c r="AJ49">
        <f>$I$4</f>
        <v>-9.816</v>
      </c>
    </row>
    <row r="50" spans="2:36" ht="12.75">
      <c r="B50">
        <v>38</v>
      </c>
      <c r="C50">
        <v>852</v>
      </c>
      <c r="D50">
        <f t="shared" si="0"/>
        <v>823</v>
      </c>
      <c r="E50">
        <f t="shared" si="1"/>
        <v>0.6333333333333333</v>
      </c>
      <c r="F50" s="8">
        <f t="shared" si="2"/>
        <v>-1.7239526411657558</v>
      </c>
      <c r="G50" s="8">
        <f t="shared" si="3"/>
        <v>-8.595885745424821</v>
      </c>
      <c r="H50" s="26">
        <f t="shared" si="4"/>
        <v>-5.404371584699455</v>
      </c>
      <c r="I50" s="26">
        <f t="shared" si="5"/>
        <v>-5.4440609721023865</v>
      </c>
      <c r="J50" s="26">
        <f t="shared" si="6"/>
        <v>-11.31147540983606</v>
      </c>
      <c r="K50" s="26">
        <f t="shared" si="7"/>
        <v>-5.9071038251366135</v>
      </c>
      <c r="L50" s="26">
        <f t="shared" si="8"/>
        <v>-7.540983606557383</v>
      </c>
      <c r="M50" s="42"/>
      <c r="O50" s="36"/>
      <c r="AH50">
        <f>0.5*$I$4*E52^2</f>
        <v>-2.1813333333333333</v>
      </c>
      <c r="AI50">
        <f>$I$4*E52</f>
        <v>-6.5440000000000005</v>
      </c>
      <c r="AJ50">
        <f>$I$4</f>
        <v>-9.816</v>
      </c>
    </row>
    <row r="51" spans="2:36" ht="12.75">
      <c r="B51">
        <v>39</v>
      </c>
      <c r="C51">
        <v>896</v>
      </c>
      <c r="D51">
        <f t="shared" si="0"/>
        <v>867</v>
      </c>
      <c r="E51" s="9">
        <f t="shared" si="1"/>
        <v>0.65</v>
      </c>
      <c r="F51" s="10">
        <f t="shared" si="2"/>
        <v>-1.816120218579235</v>
      </c>
      <c r="G51" s="8">
        <f t="shared" si="3"/>
        <v>-8.597018786173892</v>
      </c>
      <c r="H51" s="26">
        <f t="shared" si="4"/>
        <v>-5.907103825136612</v>
      </c>
      <c r="I51" s="26">
        <f t="shared" si="5"/>
        <v>-5.58806221101303</v>
      </c>
      <c r="J51" s="26">
        <f t="shared" si="6"/>
        <v>-33.93442622950821</v>
      </c>
      <c r="K51" s="26">
        <f t="shared" si="7"/>
        <v>-5.823315118397087</v>
      </c>
      <c r="L51" s="26">
        <f t="shared" si="8"/>
        <v>-7.750455373406162</v>
      </c>
      <c r="M51" s="42"/>
      <c r="O51" s="36"/>
      <c r="AH51">
        <f>0.5*$I$4*E53^2</f>
        <v>-2.2917633333333334</v>
      </c>
      <c r="AI51">
        <f>$I$4*E53</f>
        <v>-6.7076</v>
      </c>
      <c r="AJ51">
        <f>$I$4</f>
        <v>-9.816</v>
      </c>
    </row>
    <row r="52" spans="2:36" ht="12.75">
      <c r="B52">
        <v>40</v>
      </c>
      <c r="C52">
        <v>946</v>
      </c>
      <c r="D52">
        <f t="shared" si="0"/>
        <v>917</v>
      </c>
      <c r="E52">
        <f t="shared" si="1"/>
        <v>0.6666666666666666</v>
      </c>
      <c r="F52" s="8">
        <f t="shared" si="2"/>
        <v>-1.9208561020036428</v>
      </c>
      <c r="G52" s="8">
        <f t="shared" si="3"/>
        <v>-8.643852459016394</v>
      </c>
      <c r="H52" s="26">
        <f t="shared" si="4"/>
        <v>-6.535519125683062</v>
      </c>
      <c r="I52" s="26">
        <f t="shared" si="5"/>
        <v>-5.7625683060109285</v>
      </c>
      <c r="J52" s="26">
        <f t="shared" si="6"/>
        <v>-3.77049180327882</v>
      </c>
      <c r="K52" s="26">
        <f t="shared" si="7"/>
        <v>-5.9071038251366135</v>
      </c>
      <c r="L52" s="26"/>
      <c r="M52" s="42"/>
      <c r="AH52">
        <f>0.5*$I$4*E54^2</f>
        <v>-2.4049199999999997</v>
      </c>
      <c r="AI52">
        <f>$I$4*E54</f>
        <v>-6.8712</v>
      </c>
      <c r="AJ52">
        <f>$I$4</f>
        <v>-9.816</v>
      </c>
    </row>
    <row r="53" spans="2:36" ht="12.75">
      <c r="B53">
        <v>41</v>
      </c>
      <c r="C53">
        <v>1000</v>
      </c>
      <c r="D53">
        <f t="shared" si="0"/>
        <v>971</v>
      </c>
      <c r="E53">
        <f t="shared" si="1"/>
        <v>0.6833333333333333</v>
      </c>
      <c r="F53" s="8">
        <f t="shared" si="2"/>
        <v>-2.0339708561020036</v>
      </c>
      <c r="G53" s="8">
        <f t="shared" si="3"/>
        <v>-8.711832340234638</v>
      </c>
      <c r="H53" s="26">
        <f t="shared" si="4"/>
        <v>-6.032786885245906</v>
      </c>
      <c r="I53" s="26">
        <f t="shared" si="5"/>
        <v>-5.953085432493669</v>
      </c>
      <c r="J53" s="26">
        <f t="shared" si="6"/>
        <v>22.62295081967215</v>
      </c>
      <c r="K53" s="26">
        <f t="shared" si="7"/>
        <v>-6.116575591985429</v>
      </c>
      <c r="L53" s="26"/>
      <c r="M53" s="42"/>
      <c r="P53" s="2"/>
      <c r="Q53" s="2"/>
      <c r="R53" s="2"/>
      <c r="S53" s="2"/>
      <c r="T53" s="2"/>
      <c r="U53" s="2"/>
      <c r="V53" s="2"/>
      <c r="W53" s="2"/>
      <c r="X53" s="2"/>
      <c r="Y53" s="2"/>
      <c r="Z53" s="2"/>
      <c r="AH53">
        <f>0.5*$I$4*E55^2</f>
        <v>-2.5208033333333337</v>
      </c>
      <c r="AI53">
        <f>$I$4*E55</f>
        <v>-7.034800000000001</v>
      </c>
      <c r="AJ53">
        <f>$I$4</f>
        <v>-9.816</v>
      </c>
    </row>
    <row r="54" spans="2:36" ht="12.75">
      <c r="B54">
        <v>42</v>
      </c>
      <c r="C54">
        <v>1042</v>
      </c>
      <c r="D54">
        <f t="shared" si="0"/>
        <v>1013</v>
      </c>
      <c r="E54">
        <f t="shared" si="1"/>
        <v>0.7</v>
      </c>
      <c r="F54" s="8">
        <f t="shared" si="2"/>
        <v>-2.1219489981785062</v>
      </c>
      <c r="G54" s="8">
        <f t="shared" si="3"/>
        <v>-8.661016319095944</v>
      </c>
      <c r="H54" s="26">
        <f t="shared" si="4"/>
        <v>-5.781420765027324</v>
      </c>
      <c r="I54" s="26">
        <f t="shared" si="5"/>
        <v>-6.062711423367161</v>
      </c>
      <c r="J54" s="26">
        <f t="shared" si="6"/>
        <v>-11.311475409835873</v>
      </c>
      <c r="K54" s="26">
        <f t="shared" si="7"/>
        <v>-6.179417122040071</v>
      </c>
      <c r="L54" s="26"/>
      <c r="M54" s="42"/>
      <c r="P54" s="2"/>
      <c r="Q54" s="2"/>
      <c r="R54" s="2"/>
      <c r="S54" s="2"/>
      <c r="T54" s="2"/>
      <c r="U54" s="2"/>
      <c r="V54" s="2"/>
      <c r="W54" s="2"/>
      <c r="X54" s="2"/>
      <c r="Y54" s="2"/>
      <c r="Z54" s="2"/>
      <c r="AH54">
        <f>0.5*$I$4*E56^2</f>
        <v>-2.639413333333333</v>
      </c>
      <c r="AI54">
        <f>$I$4*E56</f>
        <v>-7.1984</v>
      </c>
      <c r="AJ54">
        <f>$I$4</f>
        <v>-9.816</v>
      </c>
    </row>
    <row r="55" spans="2:36" ht="12.75">
      <c r="B55">
        <v>43</v>
      </c>
      <c r="C55">
        <v>1092</v>
      </c>
      <c r="D55">
        <f t="shared" si="0"/>
        <v>1063</v>
      </c>
      <c r="E55">
        <f t="shared" si="1"/>
        <v>0.7166666666666667</v>
      </c>
      <c r="F55" s="8">
        <f t="shared" si="2"/>
        <v>-2.2266848816029143</v>
      </c>
      <c r="G55" s="8">
        <f t="shared" si="3"/>
        <v>-8.67070370337533</v>
      </c>
      <c r="H55" s="26">
        <f t="shared" si="4"/>
        <v>-6.409836065573768</v>
      </c>
      <c r="I55" s="26">
        <f t="shared" si="5"/>
        <v>-6.214004320752319</v>
      </c>
      <c r="J55" s="26">
        <f t="shared" si="6"/>
        <v>-13.196721311475098</v>
      </c>
      <c r="K55" s="26"/>
      <c r="L55" s="26"/>
      <c r="M55" s="42"/>
      <c r="P55" s="2"/>
      <c r="Q55" s="2"/>
      <c r="R55" s="2"/>
      <c r="AH55">
        <f>0.5*$I$4*E57^2</f>
        <v>-2.7607500000000003</v>
      </c>
      <c r="AI55">
        <f>$I$4*E57</f>
        <v>-7.362</v>
      </c>
      <c r="AJ55">
        <f>$I$4</f>
        <v>-9.816</v>
      </c>
    </row>
    <row r="56" spans="2:13" ht="12.75">
      <c r="B56">
        <v>44</v>
      </c>
      <c r="C56">
        <v>1144</v>
      </c>
      <c r="D56">
        <f t="shared" si="0"/>
        <v>1115</v>
      </c>
      <c r="E56">
        <f t="shared" si="1"/>
        <v>0.7333333333333333</v>
      </c>
      <c r="F56" s="8">
        <f t="shared" si="2"/>
        <v>-2.3356102003642984</v>
      </c>
      <c r="G56" s="8">
        <f t="shared" si="3"/>
        <v>-8.686153637718467</v>
      </c>
      <c r="H56" s="26">
        <f t="shared" si="4"/>
        <v>-6.221311475409827</v>
      </c>
      <c r="I56" s="26">
        <f t="shared" si="5"/>
        <v>-6.369846000993542</v>
      </c>
      <c r="J56" s="26"/>
      <c r="K56" s="26"/>
      <c r="L56" s="26"/>
      <c r="M56" s="42"/>
    </row>
    <row r="57" spans="2:13" ht="12.75">
      <c r="B57">
        <v>45</v>
      </c>
      <c r="C57">
        <v>1191</v>
      </c>
      <c r="D57">
        <f t="shared" si="0"/>
        <v>1162</v>
      </c>
      <c r="E57">
        <f t="shared" si="1"/>
        <v>0.75</v>
      </c>
      <c r="F57" s="8">
        <f t="shared" si="2"/>
        <v>-2.434061930783242</v>
      </c>
      <c r="G57" s="8">
        <f t="shared" si="3"/>
        <v>-8.654442420562638</v>
      </c>
      <c r="H57" s="26"/>
      <c r="I57" s="26">
        <f t="shared" si="5"/>
        <v>-6.490831815421978</v>
      </c>
      <c r="J57" s="26"/>
      <c r="K57" s="26"/>
      <c r="L57" s="26"/>
      <c r="M57" s="42"/>
    </row>
  </sheetData>
  <printOptions/>
  <pageMargins left="0.3937007874015748" right="0.3937007874015748" top="0.3937007874015748" bottom="0.3937007874015748" header="0.3937007874015748" footer="0.3937007874015748"/>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Q55"/>
  <sheetViews>
    <sheetView workbookViewId="0" topLeftCell="A1">
      <selection activeCell="H22" sqref="H22"/>
    </sheetView>
  </sheetViews>
  <sheetFormatPr defaultColWidth="9.140625" defaultRowHeight="12.75"/>
  <cols>
    <col min="1" max="1" width="1.7109375" style="0" customWidth="1"/>
    <col min="2" max="2" width="3.00390625" style="0" bestFit="1" customWidth="1"/>
    <col min="3" max="3" width="5.00390625" style="0" bestFit="1" customWidth="1"/>
    <col min="4" max="4" width="5.00390625" style="0" customWidth="1"/>
    <col min="5" max="5" width="5.7109375" style="0" customWidth="1"/>
    <col min="6" max="6" width="6.7109375" style="0" customWidth="1"/>
    <col min="7" max="7" width="7.8515625" style="0" customWidth="1"/>
    <col min="8" max="8" width="6.140625" style="0" customWidth="1"/>
    <col min="10" max="10" width="6.57421875" style="0" customWidth="1"/>
    <col min="15" max="15" width="3.7109375" style="0" customWidth="1"/>
  </cols>
  <sheetData>
    <row r="1" spans="1:7" ht="12.75">
      <c r="A1" s="1" t="s">
        <v>0</v>
      </c>
      <c r="G1" s="2" t="s">
        <v>1</v>
      </c>
    </row>
    <row r="2" spans="1:7" ht="12.75">
      <c r="A2" s="1" t="s">
        <v>2</v>
      </c>
      <c r="G2">
        <f>1/60</f>
        <v>0.016666666666666666</v>
      </c>
    </row>
    <row r="4" ht="12.75">
      <c r="G4" s="2" t="s">
        <v>3</v>
      </c>
    </row>
    <row r="5" ht="12.75">
      <c r="G5">
        <f>-2.3/1098</f>
        <v>-0.00209471766848816</v>
      </c>
    </row>
    <row r="7" spans="2:7" ht="12.75">
      <c r="B7" s="3" t="s">
        <v>4</v>
      </c>
      <c r="C7" s="3" t="s">
        <v>5</v>
      </c>
      <c r="D7" s="3" t="s">
        <v>6</v>
      </c>
      <c r="E7" s="3" t="s">
        <v>7</v>
      </c>
      <c r="F7" s="3" t="s">
        <v>8</v>
      </c>
      <c r="G7" s="3" t="s">
        <v>9</v>
      </c>
    </row>
    <row r="8" spans="2:7" ht="12.75">
      <c r="B8" s="4" t="s">
        <v>10</v>
      </c>
      <c r="C8" s="4" t="s">
        <v>11</v>
      </c>
      <c r="D8" s="4" t="s">
        <v>12</v>
      </c>
      <c r="E8" s="4" t="s">
        <v>10</v>
      </c>
      <c r="F8" s="4" t="s">
        <v>12</v>
      </c>
      <c r="G8" s="5" t="s">
        <v>13</v>
      </c>
    </row>
    <row r="9" spans="2:7" ht="12.75">
      <c r="B9" s="6" t="s">
        <v>14</v>
      </c>
      <c r="C9" s="6" t="s">
        <v>15</v>
      </c>
      <c r="D9" s="6" t="s">
        <v>15</v>
      </c>
      <c r="E9" s="6" t="s">
        <v>12</v>
      </c>
      <c r="F9" s="6" t="s">
        <v>16</v>
      </c>
      <c r="G9" s="7" t="s">
        <v>17</v>
      </c>
    </row>
    <row r="10" spans="2:17" ht="12.75">
      <c r="B10">
        <v>0</v>
      </c>
      <c r="C10">
        <v>29</v>
      </c>
      <c r="D10">
        <f aca="true" t="shared" si="0" ref="D10:D55">C10-$C$10</f>
        <v>0</v>
      </c>
      <c r="E10">
        <f aca="true" t="shared" si="1" ref="E10:E55">B10*G$2</f>
        <v>0</v>
      </c>
      <c r="F10">
        <f aca="true" t="shared" si="2" ref="F10:F55">D10*G$5</f>
        <v>0</v>
      </c>
      <c r="Q10">
        <f aca="true" t="shared" si="3" ref="Q10:Q55">0.5*$J$16*E10^2</f>
        <v>0</v>
      </c>
    </row>
    <row r="11" spans="2:17" ht="12.75">
      <c r="B11">
        <v>1</v>
      </c>
      <c r="C11">
        <v>30</v>
      </c>
      <c r="D11">
        <f t="shared" si="0"/>
        <v>1</v>
      </c>
      <c r="E11">
        <f t="shared" si="1"/>
        <v>0.016666666666666666</v>
      </c>
      <c r="F11" s="8">
        <f t="shared" si="2"/>
        <v>-0.00209471766848816</v>
      </c>
      <c r="G11" s="8">
        <f aca="true" t="shared" si="4" ref="G11:G55">2*F11/E11^2</f>
        <v>-15.081967213114753</v>
      </c>
      <c r="Q11">
        <f t="shared" si="3"/>
        <v>-0.0013633333333333334</v>
      </c>
    </row>
    <row r="12" spans="2:17" ht="12.75">
      <c r="B12">
        <v>2</v>
      </c>
      <c r="C12">
        <v>31</v>
      </c>
      <c r="D12">
        <f t="shared" si="0"/>
        <v>2</v>
      </c>
      <c r="E12">
        <f t="shared" si="1"/>
        <v>0.03333333333333333</v>
      </c>
      <c r="F12" s="8">
        <f t="shared" si="2"/>
        <v>-0.00418943533697632</v>
      </c>
      <c r="G12" s="8">
        <f t="shared" si="4"/>
        <v>-7.5409836065573765</v>
      </c>
      <c r="Q12">
        <f t="shared" si="3"/>
        <v>-0.0054533333333333335</v>
      </c>
    </row>
    <row r="13" spans="2:17" ht="12.75">
      <c r="B13">
        <v>3</v>
      </c>
      <c r="C13">
        <v>33</v>
      </c>
      <c r="D13">
        <f t="shared" si="0"/>
        <v>4</v>
      </c>
      <c r="E13">
        <f t="shared" si="1"/>
        <v>0.05</v>
      </c>
      <c r="F13" s="8">
        <f t="shared" si="2"/>
        <v>-0.00837887067395264</v>
      </c>
      <c r="G13" s="8">
        <f t="shared" si="4"/>
        <v>-6.703096539162111</v>
      </c>
      <c r="Q13">
        <f t="shared" si="3"/>
        <v>-0.012270000000000003</v>
      </c>
    </row>
    <row r="14" spans="2:17" ht="12.75">
      <c r="B14">
        <v>4</v>
      </c>
      <c r="C14">
        <v>36</v>
      </c>
      <c r="D14">
        <f t="shared" si="0"/>
        <v>7</v>
      </c>
      <c r="E14">
        <f t="shared" si="1"/>
        <v>0.06666666666666667</v>
      </c>
      <c r="F14" s="8">
        <f t="shared" si="2"/>
        <v>-0.01466302367941712</v>
      </c>
      <c r="G14" s="8">
        <f t="shared" si="4"/>
        <v>-6.598360655737705</v>
      </c>
      <c r="Q14">
        <f t="shared" si="3"/>
        <v>-0.021813333333333334</v>
      </c>
    </row>
    <row r="15" spans="2:17" ht="12.75">
      <c r="B15">
        <v>5</v>
      </c>
      <c r="C15">
        <v>38</v>
      </c>
      <c r="D15">
        <f t="shared" si="0"/>
        <v>9</v>
      </c>
      <c r="E15">
        <f t="shared" si="1"/>
        <v>0.08333333333333333</v>
      </c>
      <c r="F15" s="8">
        <f t="shared" si="2"/>
        <v>-0.01885245901639344</v>
      </c>
      <c r="G15" s="8">
        <f t="shared" si="4"/>
        <v>-5.4295081967213115</v>
      </c>
      <c r="Q15">
        <f t="shared" si="3"/>
        <v>-0.034083333333333334</v>
      </c>
    </row>
    <row r="16" spans="2:17" ht="12.75">
      <c r="B16">
        <v>6</v>
      </c>
      <c r="C16">
        <v>42</v>
      </c>
      <c r="D16">
        <f t="shared" si="0"/>
        <v>13</v>
      </c>
      <c r="E16" s="9">
        <f t="shared" si="1"/>
        <v>0.1</v>
      </c>
      <c r="F16" s="10">
        <f t="shared" si="2"/>
        <v>-0.02723132969034608</v>
      </c>
      <c r="G16" s="11"/>
      <c r="J16" s="1">
        <v>-9.816</v>
      </c>
      <c r="K16" s="12" t="s">
        <v>18</v>
      </c>
      <c r="Q16">
        <f t="shared" si="3"/>
        <v>-0.04908000000000001</v>
      </c>
    </row>
    <row r="17" spans="2:17" ht="12.75">
      <c r="B17">
        <v>7</v>
      </c>
      <c r="C17">
        <v>46</v>
      </c>
      <c r="D17">
        <f t="shared" si="0"/>
        <v>17</v>
      </c>
      <c r="E17">
        <f t="shared" si="1"/>
        <v>0.11666666666666667</v>
      </c>
      <c r="F17" s="8">
        <f t="shared" si="2"/>
        <v>-0.035610200364298725</v>
      </c>
      <c r="G17" s="8">
        <f t="shared" si="4"/>
        <v>-5.2325192372030775</v>
      </c>
      <c r="K17" t="s">
        <v>19</v>
      </c>
      <c r="N17" s="2"/>
      <c r="Q17">
        <f t="shared" si="3"/>
        <v>-0.06680333333333334</v>
      </c>
    </row>
    <row r="18" spans="2:17" ht="12.75">
      <c r="B18">
        <v>8</v>
      </c>
      <c r="C18">
        <v>51</v>
      </c>
      <c r="D18">
        <f t="shared" si="0"/>
        <v>22</v>
      </c>
      <c r="E18">
        <f t="shared" si="1"/>
        <v>0.13333333333333333</v>
      </c>
      <c r="F18" s="8">
        <f t="shared" si="2"/>
        <v>-0.04608378870673952</v>
      </c>
      <c r="G18" s="8">
        <f t="shared" si="4"/>
        <v>-5.184426229508196</v>
      </c>
      <c r="Q18">
        <f t="shared" si="3"/>
        <v>-0.08725333333333334</v>
      </c>
    </row>
    <row r="19" spans="2:17" ht="12.75">
      <c r="B19">
        <v>9</v>
      </c>
      <c r="C19">
        <v>55</v>
      </c>
      <c r="D19">
        <f t="shared" si="0"/>
        <v>26</v>
      </c>
      <c r="E19">
        <f t="shared" si="1"/>
        <v>0.15</v>
      </c>
      <c r="F19" s="8">
        <f t="shared" si="2"/>
        <v>-0.05446265938069216</v>
      </c>
      <c r="G19" s="8">
        <f t="shared" si="4"/>
        <v>-4.841125278283748</v>
      </c>
      <c r="H19" s="3" t="s">
        <v>20</v>
      </c>
      <c r="I19" s="3" t="s">
        <v>21</v>
      </c>
      <c r="J19" s="3" t="s">
        <v>22</v>
      </c>
      <c r="K19" s="2"/>
      <c r="Q19">
        <f t="shared" si="3"/>
        <v>-0.11043</v>
      </c>
    </row>
    <row r="20" spans="2:17" ht="12.75">
      <c r="B20">
        <v>10</v>
      </c>
      <c r="C20">
        <v>64</v>
      </c>
      <c r="D20">
        <f t="shared" si="0"/>
        <v>35</v>
      </c>
      <c r="E20">
        <f t="shared" si="1"/>
        <v>0.16666666666666666</v>
      </c>
      <c r="F20" s="8">
        <f t="shared" si="2"/>
        <v>-0.0733151183970856</v>
      </c>
      <c r="G20" s="8">
        <f t="shared" si="4"/>
        <v>-5.278688524590163</v>
      </c>
      <c r="H20" s="4" t="s">
        <v>23</v>
      </c>
      <c r="I20" s="13" t="s">
        <v>24</v>
      </c>
      <c r="J20" s="13"/>
      <c r="Q20">
        <f t="shared" si="3"/>
        <v>-0.13633333333333333</v>
      </c>
    </row>
    <row r="21" spans="2:17" ht="12.75">
      <c r="B21">
        <v>11</v>
      </c>
      <c r="C21">
        <v>76</v>
      </c>
      <c r="D21">
        <f t="shared" si="0"/>
        <v>47</v>
      </c>
      <c r="E21">
        <f t="shared" si="1"/>
        <v>0.18333333333333332</v>
      </c>
      <c r="F21" s="8">
        <f t="shared" si="2"/>
        <v>-0.09845173041894352</v>
      </c>
      <c r="G21" s="8">
        <f t="shared" si="4"/>
        <v>-5.85828478525945</v>
      </c>
      <c r="H21" s="6" t="s">
        <v>25</v>
      </c>
      <c r="I21" s="7" t="s">
        <v>17</v>
      </c>
      <c r="J21" s="7" t="s">
        <v>26</v>
      </c>
      <c r="Q21">
        <f t="shared" si="3"/>
        <v>-0.16496333333333332</v>
      </c>
    </row>
    <row r="22" spans="2:17" ht="12.75">
      <c r="B22">
        <v>12</v>
      </c>
      <c r="C22">
        <v>86</v>
      </c>
      <c r="D22">
        <f t="shared" si="0"/>
        <v>57</v>
      </c>
      <c r="E22">
        <f t="shared" si="1"/>
        <v>0.2</v>
      </c>
      <c r="F22" s="8">
        <f t="shared" si="2"/>
        <v>-0.11939890710382513</v>
      </c>
      <c r="G22" s="8">
        <f t="shared" si="4"/>
        <v>-5.969945355191255</v>
      </c>
      <c r="H22" s="14">
        <f>(F28-F16)/(E28-E16)</f>
        <v>-1.4663023679417122</v>
      </c>
      <c r="K22" s="15"/>
      <c r="N22" s="16"/>
      <c r="Q22">
        <f t="shared" si="3"/>
        <v>-0.19632000000000005</v>
      </c>
    </row>
    <row r="23" spans="2:17" ht="12.75">
      <c r="B23">
        <v>13</v>
      </c>
      <c r="C23">
        <v>98</v>
      </c>
      <c r="D23">
        <f t="shared" si="0"/>
        <v>69</v>
      </c>
      <c r="E23">
        <f t="shared" si="1"/>
        <v>0.21666666666666667</v>
      </c>
      <c r="F23" s="8">
        <f t="shared" si="2"/>
        <v>-0.14453551912568305</v>
      </c>
      <c r="G23" s="8">
        <f t="shared" si="4"/>
        <v>-6.157726258608982</v>
      </c>
      <c r="H23" s="14">
        <f>(F29-F17)/(E29-E17)</f>
        <v>-1.6443533697632058</v>
      </c>
      <c r="Q23">
        <f t="shared" si="3"/>
        <v>-0.23040333333333338</v>
      </c>
    </row>
    <row r="24" spans="2:17" ht="12.75">
      <c r="B24">
        <v>14</v>
      </c>
      <c r="C24">
        <v>112</v>
      </c>
      <c r="D24">
        <f t="shared" si="0"/>
        <v>83</v>
      </c>
      <c r="E24">
        <f t="shared" si="1"/>
        <v>0.23333333333333334</v>
      </c>
      <c r="F24" s="8">
        <f t="shared" si="2"/>
        <v>-0.17386156648451728</v>
      </c>
      <c r="G24" s="8">
        <f t="shared" si="4"/>
        <v>-6.386751421880226</v>
      </c>
      <c r="H24" s="17"/>
      <c r="Q24">
        <f t="shared" si="3"/>
        <v>-0.26721333333333336</v>
      </c>
    </row>
    <row r="25" spans="2:17" ht="12.75">
      <c r="B25">
        <v>15</v>
      </c>
      <c r="C25">
        <v>128</v>
      </c>
      <c r="D25">
        <f t="shared" si="0"/>
        <v>99</v>
      </c>
      <c r="E25">
        <f t="shared" si="1"/>
        <v>0.25</v>
      </c>
      <c r="F25" s="8">
        <f t="shared" si="2"/>
        <v>-0.20737704918032784</v>
      </c>
      <c r="G25" s="8">
        <f t="shared" si="4"/>
        <v>-6.636065573770491</v>
      </c>
      <c r="H25" s="14">
        <f aca="true" t="shared" si="5" ref="H25:H39">(F31-F19)/(E31-E19)</f>
        <v>-2.0214025500910746</v>
      </c>
      <c r="Q25">
        <f t="shared" si="3"/>
        <v>-0.30675</v>
      </c>
    </row>
    <row r="26" spans="2:17" ht="12.75">
      <c r="B26">
        <v>16</v>
      </c>
      <c r="C26">
        <v>146</v>
      </c>
      <c r="D26">
        <f t="shared" si="0"/>
        <v>117</v>
      </c>
      <c r="E26">
        <f t="shared" si="1"/>
        <v>0.26666666666666666</v>
      </c>
      <c r="F26" s="8">
        <f t="shared" si="2"/>
        <v>-0.24508196721311473</v>
      </c>
      <c r="G26" s="8">
        <f t="shared" si="4"/>
        <v>-6.892930327868852</v>
      </c>
      <c r="H26" s="14">
        <f t="shared" si="5"/>
        <v>-2.1785063752276868</v>
      </c>
      <c r="Q26">
        <f t="shared" si="3"/>
        <v>-0.34901333333333334</v>
      </c>
    </row>
    <row r="27" spans="2:17" ht="12.75">
      <c r="B27">
        <v>17</v>
      </c>
      <c r="C27">
        <v>163</v>
      </c>
      <c r="D27">
        <f t="shared" si="0"/>
        <v>134</v>
      </c>
      <c r="E27">
        <f t="shared" si="1"/>
        <v>0.2833333333333333</v>
      </c>
      <c r="F27" s="8">
        <f t="shared" si="2"/>
        <v>-0.28069216757741344</v>
      </c>
      <c r="G27" s="8">
        <f t="shared" si="4"/>
        <v>-6.993022860060128</v>
      </c>
      <c r="H27" s="14">
        <f t="shared" si="5"/>
        <v>-2.293715846994535</v>
      </c>
      <c r="Q27">
        <f t="shared" si="3"/>
        <v>-0.3940033333333333</v>
      </c>
    </row>
    <row r="28" spans="2:17" ht="12.75">
      <c r="B28">
        <v>18</v>
      </c>
      <c r="C28">
        <v>182</v>
      </c>
      <c r="D28">
        <f t="shared" si="0"/>
        <v>153</v>
      </c>
      <c r="E28" s="9">
        <f t="shared" si="1"/>
        <v>0.3</v>
      </c>
      <c r="F28" s="10">
        <f t="shared" si="2"/>
        <v>-0.3204918032786885</v>
      </c>
      <c r="G28" s="11"/>
      <c r="H28" s="14">
        <f t="shared" si="5"/>
        <v>-2.4822404371584694</v>
      </c>
      <c r="I28" s="18">
        <f>(H34-H22)/(E34-E22)</f>
        <v>-10.368852459016388</v>
      </c>
      <c r="J28" s="19">
        <f>(I28-J$16)/J$16</f>
        <v>0.056321562654481176</v>
      </c>
      <c r="Q28">
        <f t="shared" si="3"/>
        <v>-0.44172</v>
      </c>
    </row>
    <row r="29" spans="2:17" ht="12.75">
      <c r="B29">
        <v>19</v>
      </c>
      <c r="C29">
        <v>203</v>
      </c>
      <c r="D29">
        <f t="shared" si="0"/>
        <v>174</v>
      </c>
      <c r="E29">
        <f t="shared" si="1"/>
        <v>0.31666666666666665</v>
      </c>
      <c r="F29" s="8">
        <f t="shared" si="2"/>
        <v>-0.3644808743169399</v>
      </c>
      <c r="G29" s="8">
        <f t="shared" si="4"/>
        <v>-7.269424640116253</v>
      </c>
      <c r="H29" s="14">
        <f t="shared" si="5"/>
        <v>-2.660291438979963</v>
      </c>
      <c r="I29" s="18">
        <f>(H35-H23)/(E35-E23)</f>
        <v>-10.159380692167579</v>
      </c>
      <c r="J29" s="19">
        <f>(I29-J$16)/J$16</f>
        <v>0.03498173310590649</v>
      </c>
      <c r="Q29">
        <f t="shared" si="3"/>
        <v>-0.49216333333333334</v>
      </c>
    </row>
    <row r="30" spans="2:17" ht="12.75">
      <c r="B30">
        <v>20</v>
      </c>
      <c r="C30">
        <v>223</v>
      </c>
      <c r="D30">
        <f t="shared" si="0"/>
        <v>194</v>
      </c>
      <c r="E30">
        <f t="shared" si="1"/>
        <v>0.3333333333333333</v>
      </c>
      <c r="F30" s="8">
        <f t="shared" si="2"/>
        <v>-0.40637522768670303</v>
      </c>
      <c r="G30" s="8">
        <f t="shared" si="4"/>
        <v>-7.314754098360655</v>
      </c>
      <c r="H30" s="17"/>
      <c r="I30" s="20"/>
      <c r="J30" s="21"/>
      <c r="Q30">
        <f t="shared" si="3"/>
        <v>-0.5453333333333333</v>
      </c>
    </row>
    <row r="31" spans="2:17" ht="12.75">
      <c r="B31">
        <v>21</v>
      </c>
      <c r="C31">
        <v>248</v>
      </c>
      <c r="D31">
        <f t="shared" si="0"/>
        <v>219</v>
      </c>
      <c r="E31">
        <f t="shared" si="1"/>
        <v>0.35</v>
      </c>
      <c r="F31" s="8">
        <f t="shared" si="2"/>
        <v>-0.4587431693989071</v>
      </c>
      <c r="G31" s="8">
        <f t="shared" si="4"/>
        <v>-7.489684398349504</v>
      </c>
      <c r="H31" s="14">
        <f t="shared" si="5"/>
        <v>-2.984972677595628</v>
      </c>
      <c r="I31" s="18">
        <f>(H37-H25)/(E37-E25)</f>
        <v>-10.316484517304177</v>
      </c>
      <c r="J31" s="19">
        <f>(I31-J$16)/J$16</f>
        <v>0.05098660526733664</v>
      </c>
      <c r="Q31">
        <f t="shared" si="3"/>
        <v>-0.6012299999999999</v>
      </c>
    </row>
    <row r="32" spans="2:17" ht="12.75">
      <c r="B32">
        <v>22</v>
      </c>
      <c r="C32">
        <v>272</v>
      </c>
      <c r="D32">
        <f t="shared" si="0"/>
        <v>243</v>
      </c>
      <c r="E32">
        <f t="shared" si="1"/>
        <v>0.36666666666666664</v>
      </c>
      <c r="F32" s="8">
        <f t="shared" si="2"/>
        <v>-0.509016393442623</v>
      </c>
      <c r="G32" s="8">
        <f t="shared" si="4"/>
        <v>-7.572144695840673</v>
      </c>
      <c r="H32" s="14">
        <f t="shared" si="5"/>
        <v>-3.1630236794171216</v>
      </c>
      <c r="I32" s="18">
        <f>(H38-H26)/(E38-E26)</f>
        <v>-10.15938069216757</v>
      </c>
      <c r="J32" s="19">
        <f>(I32-J$16)/J$16</f>
        <v>0.03498173310590559</v>
      </c>
      <c r="Q32">
        <f t="shared" si="3"/>
        <v>-0.6598533333333333</v>
      </c>
    </row>
    <row r="33" spans="2:17" ht="12.75">
      <c r="B33">
        <v>23</v>
      </c>
      <c r="C33">
        <v>295</v>
      </c>
      <c r="D33">
        <f t="shared" si="0"/>
        <v>266</v>
      </c>
      <c r="E33">
        <f t="shared" si="1"/>
        <v>0.3833333333333333</v>
      </c>
      <c r="F33" s="8">
        <f t="shared" si="2"/>
        <v>-0.5571948998178505</v>
      </c>
      <c r="G33" s="8">
        <f t="shared" si="4"/>
        <v>-7.583749109052031</v>
      </c>
      <c r="H33" s="14">
        <f t="shared" si="5"/>
        <v>-3.341074681238615</v>
      </c>
      <c r="I33" s="18">
        <f>(H39-H27)/(E39-E27)</f>
        <v>-10.683060109289611</v>
      </c>
      <c r="J33" s="19">
        <f>(I33-J$16)/J$16</f>
        <v>0.08833130697734419</v>
      </c>
      <c r="Q33">
        <f t="shared" si="3"/>
        <v>-0.7212033333333333</v>
      </c>
    </row>
    <row r="34" spans="2:17" ht="12.75">
      <c r="B34">
        <v>24</v>
      </c>
      <c r="C34">
        <v>323</v>
      </c>
      <c r="D34">
        <f t="shared" si="0"/>
        <v>294</v>
      </c>
      <c r="E34">
        <f t="shared" si="1"/>
        <v>0.4</v>
      </c>
      <c r="F34" s="8">
        <f t="shared" si="2"/>
        <v>-0.615846994535519</v>
      </c>
      <c r="G34" s="8">
        <f t="shared" si="4"/>
        <v>-7.6980874316939865</v>
      </c>
      <c r="H34" s="14">
        <f t="shared" si="5"/>
        <v>-3.54007285974499</v>
      </c>
      <c r="I34" s="20"/>
      <c r="J34" s="21"/>
      <c r="Q34">
        <f t="shared" si="3"/>
        <v>-0.7852800000000002</v>
      </c>
    </row>
    <row r="35" spans="2:17" ht="12.75">
      <c r="B35">
        <v>25</v>
      </c>
      <c r="C35">
        <v>352</v>
      </c>
      <c r="D35">
        <f t="shared" si="0"/>
        <v>323</v>
      </c>
      <c r="E35">
        <f t="shared" si="1"/>
        <v>0.4166666666666667</v>
      </c>
      <c r="F35" s="8">
        <f t="shared" si="2"/>
        <v>-0.6765938069216757</v>
      </c>
      <c r="G35" s="8">
        <f t="shared" si="4"/>
        <v>-7.794360655737703</v>
      </c>
      <c r="H35" s="14">
        <f t="shared" si="5"/>
        <v>-3.676229508196722</v>
      </c>
      <c r="I35" s="18">
        <f>(H41-H29)/(E41-E29)</f>
        <v>-10.68306010928962</v>
      </c>
      <c r="J35" s="19">
        <f>(I35-J$16)/J$16</f>
        <v>0.08833130697734509</v>
      </c>
      <c r="Q35">
        <f t="shared" si="3"/>
        <v>-0.8520833333333335</v>
      </c>
    </row>
    <row r="36" spans="2:17" ht="12.75">
      <c r="B36">
        <v>26</v>
      </c>
      <c r="C36">
        <v>382</v>
      </c>
      <c r="D36">
        <f t="shared" si="0"/>
        <v>353</v>
      </c>
      <c r="E36">
        <f t="shared" si="1"/>
        <v>0.43333333333333335</v>
      </c>
      <c r="F36" s="8">
        <f t="shared" si="2"/>
        <v>-0.7394353369763205</v>
      </c>
      <c r="G36" s="8">
        <f t="shared" si="4"/>
        <v>-7.875642642351342</v>
      </c>
      <c r="H36" s="14">
        <f t="shared" si="5"/>
        <v>-3.906648451730419</v>
      </c>
      <c r="I36" s="20"/>
      <c r="J36" s="21"/>
      <c r="Q36">
        <f t="shared" si="3"/>
        <v>-0.9216133333333335</v>
      </c>
    </row>
    <row r="37" spans="2:17" ht="12.75">
      <c r="B37">
        <v>27</v>
      </c>
      <c r="C37">
        <v>413</v>
      </c>
      <c r="D37">
        <f t="shared" si="0"/>
        <v>384</v>
      </c>
      <c r="E37" s="9">
        <f t="shared" si="1"/>
        <v>0.45</v>
      </c>
      <c r="F37" s="10">
        <f t="shared" si="2"/>
        <v>-0.8043715846994535</v>
      </c>
      <c r="G37" s="8">
        <f t="shared" si="4"/>
        <v>-7.944410713081021</v>
      </c>
      <c r="H37" s="14">
        <f t="shared" si="5"/>
        <v>-4.08469945355191</v>
      </c>
      <c r="I37" s="18">
        <f>(H43-H31)/(E43-E31)</f>
        <v>-10.368852459016392</v>
      </c>
      <c r="J37" s="19">
        <f>(I37-J$16)/J$16</f>
        <v>0.05632156265448154</v>
      </c>
      <c r="Q37">
        <f t="shared" si="3"/>
        <v>-0.9938700000000001</v>
      </c>
    </row>
    <row r="38" spans="2:17" ht="12.75">
      <c r="B38">
        <v>28</v>
      </c>
      <c r="C38">
        <v>448</v>
      </c>
      <c r="D38">
        <f t="shared" si="0"/>
        <v>419</v>
      </c>
      <c r="E38">
        <f t="shared" si="1"/>
        <v>0.4666666666666667</v>
      </c>
      <c r="F38" s="8">
        <f t="shared" si="2"/>
        <v>-0.8776867030965391</v>
      </c>
      <c r="G38" s="8">
        <f t="shared" si="4"/>
        <v>-8.060388089662093</v>
      </c>
      <c r="H38" s="14">
        <f t="shared" si="5"/>
        <v>-4.210382513661201</v>
      </c>
      <c r="I38" s="22"/>
      <c r="J38" s="23"/>
      <c r="Q38">
        <f t="shared" si="3"/>
        <v>-1.0688533333333334</v>
      </c>
    </row>
    <row r="39" spans="2:17" ht="12.75">
      <c r="B39">
        <v>29</v>
      </c>
      <c r="C39">
        <v>482</v>
      </c>
      <c r="D39">
        <f t="shared" si="0"/>
        <v>453</v>
      </c>
      <c r="E39">
        <f t="shared" si="1"/>
        <v>0.48333333333333334</v>
      </c>
      <c r="F39" s="8">
        <f t="shared" si="2"/>
        <v>-0.9489071038251365</v>
      </c>
      <c r="G39" s="8">
        <f t="shared" si="4"/>
        <v>-8.123818249156937</v>
      </c>
      <c r="H39" s="14">
        <f t="shared" si="5"/>
        <v>-4.430327868852458</v>
      </c>
      <c r="I39" s="2" t="s">
        <v>27</v>
      </c>
      <c r="Q39">
        <f t="shared" si="3"/>
        <v>-1.1465633333333334</v>
      </c>
    </row>
    <row r="40" spans="2:17" ht="12.75">
      <c r="B40">
        <v>30</v>
      </c>
      <c r="C40">
        <v>520</v>
      </c>
      <c r="D40">
        <f t="shared" si="0"/>
        <v>491</v>
      </c>
      <c r="E40">
        <f t="shared" si="1"/>
        <v>0.5</v>
      </c>
      <c r="F40" s="8">
        <f t="shared" si="2"/>
        <v>-1.0285063752276866</v>
      </c>
      <c r="G40" s="11"/>
      <c r="H40" s="17"/>
      <c r="I40" s="2" t="s">
        <v>24</v>
      </c>
      <c r="J40" s="2" t="s">
        <v>26</v>
      </c>
      <c r="Q40">
        <f t="shared" si="3"/>
        <v>-1.227</v>
      </c>
    </row>
    <row r="41" spans="2:17" ht="12.75">
      <c r="B41">
        <v>31</v>
      </c>
      <c r="C41">
        <v>554</v>
      </c>
      <c r="D41">
        <f t="shared" si="0"/>
        <v>525</v>
      </c>
      <c r="E41">
        <f t="shared" si="1"/>
        <v>0.5166666666666666</v>
      </c>
      <c r="F41" s="8">
        <f t="shared" si="2"/>
        <v>-1.099726775956284</v>
      </c>
      <c r="G41" s="8">
        <f t="shared" si="4"/>
        <v>-8.23936814452159</v>
      </c>
      <c r="H41" s="14">
        <f>(F47-F35)/(E47-E35)</f>
        <v>-4.796903460837886</v>
      </c>
      <c r="I41" s="24"/>
      <c r="J41" s="24"/>
      <c r="Q41">
        <f t="shared" si="3"/>
        <v>-1.3101633333333331</v>
      </c>
    </row>
    <row r="42" spans="2:17" ht="12.75">
      <c r="B42">
        <v>32</v>
      </c>
      <c r="C42">
        <v>596</v>
      </c>
      <c r="D42">
        <f t="shared" si="0"/>
        <v>567</v>
      </c>
      <c r="E42">
        <f t="shared" si="1"/>
        <v>0.5333333333333333</v>
      </c>
      <c r="F42" s="8">
        <f t="shared" si="2"/>
        <v>-1.1877049180327868</v>
      </c>
      <c r="G42" s="8">
        <f t="shared" si="4"/>
        <v>-8.351050204918032</v>
      </c>
      <c r="H42" s="14">
        <f>(F48-F36)/(E48-E36)</f>
        <v>-4.922586520947178</v>
      </c>
      <c r="Q42">
        <f t="shared" si="3"/>
        <v>-1.3960533333333334</v>
      </c>
    </row>
    <row r="43" spans="2:17" ht="12.75">
      <c r="B43">
        <v>33</v>
      </c>
      <c r="C43">
        <v>638</v>
      </c>
      <c r="D43">
        <f t="shared" si="0"/>
        <v>609</v>
      </c>
      <c r="E43">
        <f t="shared" si="1"/>
        <v>0.55</v>
      </c>
      <c r="F43" s="8">
        <f t="shared" si="2"/>
        <v>-1.2756830601092894</v>
      </c>
      <c r="G43" s="8">
        <f t="shared" si="4"/>
        <v>-8.43426816601183</v>
      </c>
      <c r="H43" s="14">
        <f>(F49-F37)/(E49-E37)</f>
        <v>-5.058743169398907</v>
      </c>
      <c r="I43" s="25"/>
      <c r="Q43">
        <f t="shared" si="3"/>
        <v>-1.4846700000000004</v>
      </c>
    </row>
    <row r="44" spans="2:17" ht="12.75">
      <c r="B44">
        <v>34</v>
      </c>
      <c r="C44">
        <v>674</v>
      </c>
      <c r="D44">
        <f t="shared" si="0"/>
        <v>645</v>
      </c>
      <c r="E44">
        <f t="shared" si="1"/>
        <v>0.5666666666666667</v>
      </c>
      <c r="F44" s="8">
        <f t="shared" si="2"/>
        <v>-1.3510928961748632</v>
      </c>
      <c r="G44" s="8">
        <f t="shared" si="4"/>
        <v>-8.415111464064893</v>
      </c>
      <c r="H44" s="1" t="s">
        <v>28</v>
      </c>
      <c r="Q44">
        <f t="shared" si="3"/>
        <v>-1.5760133333333333</v>
      </c>
    </row>
    <row r="45" spans="2:17" ht="12.75">
      <c r="B45">
        <v>35</v>
      </c>
      <c r="C45">
        <v>718</v>
      </c>
      <c r="D45">
        <f t="shared" si="0"/>
        <v>689</v>
      </c>
      <c r="E45">
        <f t="shared" si="1"/>
        <v>0.5833333333333334</v>
      </c>
      <c r="F45" s="8">
        <f t="shared" si="2"/>
        <v>-1.4432604735883423</v>
      </c>
      <c r="G45" s="8">
        <f t="shared" si="4"/>
        <v>-8.482837069253929</v>
      </c>
      <c r="H45" t="s">
        <v>29</v>
      </c>
      <c r="Q45">
        <f t="shared" si="3"/>
        <v>-1.6700833333333338</v>
      </c>
    </row>
    <row r="46" spans="2:17" ht="12.75">
      <c r="B46">
        <v>36</v>
      </c>
      <c r="C46">
        <v>764</v>
      </c>
      <c r="D46">
        <f t="shared" si="0"/>
        <v>735</v>
      </c>
      <c r="E46">
        <f t="shared" si="1"/>
        <v>0.6</v>
      </c>
      <c r="F46" s="8">
        <f t="shared" si="2"/>
        <v>-1.5396174863387977</v>
      </c>
      <c r="G46" s="8">
        <f t="shared" si="4"/>
        <v>-8.553430479659987</v>
      </c>
      <c r="H46" s="2" t="s">
        <v>27</v>
      </c>
      <c r="I46" s="2" t="s">
        <v>27</v>
      </c>
      <c r="Q46">
        <f t="shared" si="3"/>
        <v>-1.76688</v>
      </c>
    </row>
    <row r="47" spans="2:17" ht="12.75">
      <c r="B47">
        <v>37</v>
      </c>
      <c r="C47">
        <v>810</v>
      </c>
      <c r="D47">
        <f t="shared" si="0"/>
        <v>781</v>
      </c>
      <c r="E47">
        <f t="shared" si="1"/>
        <v>0.6166666666666667</v>
      </c>
      <c r="F47" s="8">
        <f t="shared" si="2"/>
        <v>-1.635974499089253</v>
      </c>
      <c r="G47" s="8">
        <f t="shared" si="4"/>
        <v>-8.60410255182076</v>
      </c>
      <c r="H47" s="2" t="s">
        <v>23</v>
      </c>
      <c r="I47" s="2" t="s">
        <v>10</v>
      </c>
      <c r="Q47">
        <f t="shared" si="3"/>
        <v>-1.8664033333333336</v>
      </c>
    </row>
    <row r="48" spans="2:17" ht="12.75">
      <c r="B48">
        <v>38</v>
      </c>
      <c r="C48">
        <v>852</v>
      </c>
      <c r="D48">
        <f t="shared" si="0"/>
        <v>823</v>
      </c>
      <c r="E48">
        <f t="shared" si="1"/>
        <v>0.6333333333333333</v>
      </c>
      <c r="F48" s="8">
        <f t="shared" si="2"/>
        <v>-1.7239526411657558</v>
      </c>
      <c r="G48" s="8">
        <f t="shared" si="4"/>
        <v>-8.595885745424821</v>
      </c>
      <c r="H48" s="24"/>
      <c r="I48" s="24"/>
      <c r="Q48">
        <f t="shared" si="3"/>
        <v>-1.9686533333333334</v>
      </c>
    </row>
    <row r="49" spans="2:17" ht="12.75">
      <c r="B49">
        <v>39</v>
      </c>
      <c r="C49">
        <v>896</v>
      </c>
      <c r="D49">
        <f t="shared" si="0"/>
        <v>867</v>
      </c>
      <c r="E49" s="9">
        <f t="shared" si="1"/>
        <v>0.65</v>
      </c>
      <c r="F49" s="10">
        <f t="shared" si="2"/>
        <v>-1.816120218579235</v>
      </c>
      <c r="G49" s="8">
        <f t="shared" si="4"/>
        <v>-8.597018786173892</v>
      </c>
      <c r="Q49">
        <f t="shared" si="3"/>
        <v>-2.0736300000000005</v>
      </c>
    </row>
    <row r="50" spans="2:17" ht="12.75">
      <c r="B50">
        <v>40</v>
      </c>
      <c r="C50">
        <v>946</v>
      </c>
      <c r="D50">
        <f t="shared" si="0"/>
        <v>917</v>
      </c>
      <c r="E50">
        <f t="shared" si="1"/>
        <v>0.6666666666666666</v>
      </c>
      <c r="F50" s="8">
        <f t="shared" si="2"/>
        <v>-1.9208561020036428</v>
      </c>
      <c r="G50" s="8">
        <f t="shared" si="4"/>
        <v>-8.643852459016394</v>
      </c>
      <c r="Q50">
        <f t="shared" si="3"/>
        <v>-2.1813333333333333</v>
      </c>
    </row>
    <row r="51" spans="2:17" ht="12.75">
      <c r="B51">
        <v>41</v>
      </c>
      <c r="C51">
        <v>1000</v>
      </c>
      <c r="D51">
        <f t="shared" si="0"/>
        <v>971</v>
      </c>
      <c r="E51">
        <f t="shared" si="1"/>
        <v>0.6833333333333333</v>
      </c>
      <c r="F51" s="8">
        <f t="shared" si="2"/>
        <v>-2.0339708561020036</v>
      </c>
      <c r="G51" s="8">
        <f t="shared" si="4"/>
        <v>-8.711832340234638</v>
      </c>
      <c r="Q51">
        <f t="shared" si="3"/>
        <v>-2.2917633333333334</v>
      </c>
    </row>
    <row r="52" spans="2:17" ht="12.75">
      <c r="B52">
        <v>42</v>
      </c>
      <c r="C52">
        <v>1042</v>
      </c>
      <c r="D52">
        <f t="shared" si="0"/>
        <v>1013</v>
      </c>
      <c r="E52">
        <f t="shared" si="1"/>
        <v>0.7</v>
      </c>
      <c r="F52" s="8">
        <f t="shared" si="2"/>
        <v>-2.1219489981785062</v>
      </c>
      <c r="G52" s="8">
        <f t="shared" si="4"/>
        <v>-8.661016319095944</v>
      </c>
      <c r="Q52">
        <f t="shared" si="3"/>
        <v>-2.4049199999999997</v>
      </c>
    </row>
    <row r="53" spans="2:17" ht="12.75">
      <c r="B53">
        <v>43</v>
      </c>
      <c r="C53">
        <v>1092</v>
      </c>
      <c r="D53">
        <f t="shared" si="0"/>
        <v>1063</v>
      </c>
      <c r="E53">
        <f t="shared" si="1"/>
        <v>0.7166666666666667</v>
      </c>
      <c r="F53" s="8">
        <f t="shared" si="2"/>
        <v>-2.2266848816029143</v>
      </c>
      <c r="G53" s="8">
        <f t="shared" si="4"/>
        <v>-8.67070370337533</v>
      </c>
      <c r="J53" s="2"/>
      <c r="K53" s="2"/>
      <c r="L53" s="2"/>
      <c r="Q53">
        <f t="shared" si="3"/>
        <v>-2.5208033333333337</v>
      </c>
    </row>
    <row r="54" spans="2:17" ht="12.75">
      <c r="B54">
        <v>44</v>
      </c>
      <c r="C54">
        <v>1144</v>
      </c>
      <c r="D54">
        <f t="shared" si="0"/>
        <v>1115</v>
      </c>
      <c r="E54">
        <f t="shared" si="1"/>
        <v>0.7333333333333333</v>
      </c>
      <c r="F54" s="8">
        <f t="shared" si="2"/>
        <v>-2.3356102003642984</v>
      </c>
      <c r="G54" s="8">
        <f t="shared" si="4"/>
        <v>-8.686153637718467</v>
      </c>
      <c r="J54" s="2"/>
      <c r="K54" s="2"/>
      <c r="L54" s="2"/>
      <c r="Q54">
        <f t="shared" si="3"/>
        <v>-2.639413333333333</v>
      </c>
    </row>
    <row r="55" spans="2:17" ht="12.75">
      <c r="B55">
        <v>45</v>
      </c>
      <c r="C55">
        <v>1191</v>
      </c>
      <c r="D55">
        <f t="shared" si="0"/>
        <v>1162</v>
      </c>
      <c r="E55">
        <f t="shared" si="1"/>
        <v>0.75</v>
      </c>
      <c r="F55" s="8">
        <f t="shared" si="2"/>
        <v>-2.434061930783242</v>
      </c>
      <c r="G55" s="8">
        <f t="shared" si="4"/>
        <v>-8.654442420562638</v>
      </c>
      <c r="J55" s="2"/>
      <c r="Q55">
        <f t="shared" si="3"/>
        <v>-2.7607500000000003</v>
      </c>
    </row>
  </sheetData>
  <printOptions/>
  <pageMargins left="0.3937007874015748" right="0.3937007874015748" top="0.3937007874015748" bottom="0.3937007874015748" header="0.3937007874015748" footer="0.3937007874015748"/>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55"/>
  <sheetViews>
    <sheetView workbookViewId="0" topLeftCell="A1">
      <selection activeCell="U32" sqref="U32"/>
    </sheetView>
  </sheetViews>
  <sheetFormatPr defaultColWidth="9.140625" defaultRowHeight="12.75"/>
  <cols>
    <col min="1" max="1" width="1.7109375" style="0" customWidth="1"/>
    <col min="2" max="2" width="3.00390625" style="0" bestFit="1" customWidth="1"/>
    <col min="3" max="3" width="5.00390625" style="0" bestFit="1" customWidth="1"/>
    <col min="4" max="4" width="5.00390625" style="0" customWidth="1"/>
    <col min="5" max="5" width="5.7109375" style="0" customWidth="1"/>
    <col min="6" max="6" width="6.7109375" style="0" customWidth="1"/>
    <col min="7" max="7" width="7.8515625" style="0" customWidth="1"/>
    <col min="8" max="8" width="6.140625" style="0" customWidth="1"/>
    <col min="10" max="10" width="6.57421875" style="0" customWidth="1"/>
    <col min="15" max="15" width="3.7109375" style="0" customWidth="1"/>
  </cols>
  <sheetData>
    <row r="1" ht="12.75">
      <c r="A1" s="1" t="s">
        <v>0</v>
      </c>
    </row>
    <row r="2" spans="1:7" ht="12.75">
      <c r="A2" s="1" t="s">
        <v>2</v>
      </c>
      <c r="G2" s="2" t="s">
        <v>1</v>
      </c>
    </row>
    <row r="3" ht="12.75">
      <c r="G3">
        <f>1/60</f>
        <v>0.016666666666666666</v>
      </c>
    </row>
    <row r="5" ht="12.75">
      <c r="G5" s="2" t="s">
        <v>3</v>
      </c>
    </row>
    <row r="6" ht="12.75">
      <c r="G6">
        <f>-2.3/1098</f>
        <v>-0.00209471766848816</v>
      </c>
    </row>
    <row r="7" ht="12.75">
      <c r="Q7" t="s">
        <v>30</v>
      </c>
    </row>
    <row r="8" spans="2:17" ht="12.75">
      <c r="B8" s="4" t="s">
        <v>10</v>
      </c>
      <c r="C8" s="4" t="s">
        <v>11</v>
      </c>
      <c r="D8" s="4" t="s">
        <v>12</v>
      </c>
      <c r="E8" s="4" t="s">
        <v>10</v>
      </c>
      <c r="F8" s="4" t="s">
        <v>12</v>
      </c>
      <c r="G8" s="5" t="s">
        <v>13</v>
      </c>
      <c r="Q8">
        <v>0</v>
      </c>
    </row>
    <row r="9" spans="2:19" ht="12.75">
      <c r="B9" s="6" t="s">
        <v>14</v>
      </c>
      <c r="C9" s="6" t="s">
        <v>15</v>
      </c>
      <c r="D9" s="6" t="s">
        <v>15</v>
      </c>
      <c r="E9" s="6" t="s">
        <v>12</v>
      </c>
      <c r="F9" s="6" t="s">
        <v>16</v>
      </c>
      <c r="G9" s="7" t="s">
        <v>17</v>
      </c>
      <c r="Q9" t="s">
        <v>31</v>
      </c>
      <c r="S9" t="s">
        <v>32</v>
      </c>
    </row>
    <row r="10" spans="2:19" ht="12.75">
      <c r="B10">
        <v>0</v>
      </c>
      <c r="C10">
        <v>29</v>
      </c>
      <c r="D10">
        <f aca="true" t="shared" si="0" ref="D10:D55">C10-$C$10</f>
        <v>0</v>
      </c>
      <c r="E10">
        <f aca="true" t="shared" si="1" ref="E10:E55">B10*G$3</f>
        <v>0</v>
      </c>
      <c r="F10">
        <f aca="true" t="shared" si="2" ref="F10:F55">D10*G$6</f>
        <v>0</v>
      </c>
      <c r="Q10">
        <f>0.5*$I$16*(E10+Q$8)^2</f>
        <v>0</v>
      </c>
      <c r="S10">
        <v>0</v>
      </c>
    </row>
    <row r="11" spans="2:19" ht="12.75">
      <c r="B11">
        <v>1</v>
      </c>
      <c r="C11">
        <v>30</v>
      </c>
      <c r="D11">
        <f t="shared" si="0"/>
        <v>1</v>
      </c>
      <c r="E11">
        <f t="shared" si="1"/>
        <v>0.016666666666666666</v>
      </c>
      <c r="F11" s="8">
        <f t="shared" si="2"/>
        <v>-0.00209471766848816</v>
      </c>
      <c r="G11" s="8">
        <f>2*F11/E11^2</f>
        <v>-15.081967213114753</v>
      </c>
      <c r="Q11">
        <f aca="true" t="shared" si="3" ref="Q11:Q55">0.5*$I$16*(E11+Q$8)^2</f>
        <v>-0.0013633333333333334</v>
      </c>
      <c r="S11">
        <f>F11/E11*2</f>
        <v>-0.25136612021857924</v>
      </c>
    </row>
    <row r="12" spans="2:19" ht="12.75">
      <c r="B12">
        <v>2</v>
      </c>
      <c r="C12">
        <v>31</v>
      </c>
      <c r="D12">
        <f t="shared" si="0"/>
        <v>2</v>
      </c>
      <c r="E12">
        <f t="shared" si="1"/>
        <v>0.03333333333333333</v>
      </c>
      <c r="F12" s="8">
        <f t="shared" si="2"/>
        <v>-0.00418943533697632</v>
      </c>
      <c r="G12" s="8">
        <f>2*F12/E12^2</f>
        <v>-7.5409836065573765</v>
      </c>
      <c r="Q12">
        <f t="shared" si="3"/>
        <v>-0.0054533333333333335</v>
      </c>
      <c r="S12">
        <f aca="true" t="shared" si="4" ref="S12:S55">F12/E12*2</f>
        <v>-0.25136612021857924</v>
      </c>
    </row>
    <row r="13" spans="2:19" ht="12.75">
      <c r="B13">
        <v>3</v>
      </c>
      <c r="C13">
        <v>33</v>
      </c>
      <c r="D13">
        <f t="shared" si="0"/>
        <v>4</v>
      </c>
      <c r="E13">
        <f t="shared" si="1"/>
        <v>0.05</v>
      </c>
      <c r="F13" s="8">
        <f t="shared" si="2"/>
        <v>-0.00837887067395264</v>
      </c>
      <c r="G13" s="8">
        <f>2*F13/E13^2</f>
        <v>-6.703096539162111</v>
      </c>
      <c r="Q13">
        <f t="shared" si="3"/>
        <v>-0.012270000000000003</v>
      </c>
      <c r="S13">
        <f t="shared" si="4"/>
        <v>-0.3351548269581056</v>
      </c>
    </row>
    <row r="14" spans="2:19" ht="12.75">
      <c r="B14">
        <v>4</v>
      </c>
      <c r="C14">
        <v>36</v>
      </c>
      <c r="D14">
        <f t="shared" si="0"/>
        <v>7</v>
      </c>
      <c r="E14">
        <f t="shared" si="1"/>
        <v>0.06666666666666667</v>
      </c>
      <c r="F14" s="8">
        <f t="shared" si="2"/>
        <v>-0.01466302367941712</v>
      </c>
      <c r="G14" s="8">
        <f>2*F14/E14^2</f>
        <v>-6.598360655737705</v>
      </c>
      <c r="Q14">
        <f t="shared" si="3"/>
        <v>-0.021813333333333334</v>
      </c>
      <c r="S14">
        <f t="shared" si="4"/>
        <v>-0.4398907103825136</v>
      </c>
    </row>
    <row r="15" spans="2:19" ht="12.75">
      <c r="B15">
        <v>5</v>
      </c>
      <c r="C15">
        <v>38</v>
      </c>
      <c r="D15">
        <f t="shared" si="0"/>
        <v>9</v>
      </c>
      <c r="E15">
        <f t="shared" si="1"/>
        <v>0.08333333333333333</v>
      </c>
      <c r="F15" s="8">
        <f t="shared" si="2"/>
        <v>-0.01885245901639344</v>
      </c>
      <c r="G15" s="8">
        <f>2*F15/E15^2</f>
        <v>-5.4295081967213115</v>
      </c>
      <c r="Q15">
        <f t="shared" si="3"/>
        <v>-0.034083333333333334</v>
      </c>
      <c r="S15">
        <f t="shared" si="4"/>
        <v>-0.4524590163934426</v>
      </c>
    </row>
    <row r="16" spans="2:19" ht="12.75">
      <c r="B16">
        <v>6</v>
      </c>
      <c r="C16">
        <v>42</v>
      </c>
      <c r="D16">
        <f t="shared" si="0"/>
        <v>13</v>
      </c>
      <c r="E16" s="9">
        <f t="shared" si="1"/>
        <v>0.1</v>
      </c>
      <c r="F16" s="10">
        <f t="shared" si="2"/>
        <v>-0.02723132969034608</v>
      </c>
      <c r="G16" s="8">
        <f aca="true" t="shared" si="5" ref="G16:G55">2*F16/E16^2</f>
        <v>-5.4462659380692156</v>
      </c>
      <c r="I16" s="1">
        <v>-9.816</v>
      </c>
      <c r="J16" s="12" t="s">
        <v>33</v>
      </c>
      <c r="Q16">
        <f t="shared" si="3"/>
        <v>-0.04908000000000001</v>
      </c>
      <c r="S16">
        <f t="shared" si="4"/>
        <v>-0.5446265938069216</v>
      </c>
    </row>
    <row r="17" spans="2:19" ht="12.75">
      <c r="B17">
        <v>7</v>
      </c>
      <c r="C17">
        <v>46</v>
      </c>
      <c r="D17">
        <f t="shared" si="0"/>
        <v>17</v>
      </c>
      <c r="E17">
        <f t="shared" si="1"/>
        <v>0.11666666666666667</v>
      </c>
      <c r="F17" s="8">
        <f t="shared" si="2"/>
        <v>-0.035610200364298725</v>
      </c>
      <c r="G17" s="8">
        <f t="shared" si="5"/>
        <v>-5.2325192372030775</v>
      </c>
      <c r="J17" t="s">
        <v>19</v>
      </c>
      <c r="N17" s="2"/>
      <c r="Q17">
        <f t="shared" si="3"/>
        <v>-0.06680333333333334</v>
      </c>
      <c r="S17">
        <f t="shared" si="4"/>
        <v>-0.6104605776736924</v>
      </c>
    </row>
    <row r="18" spans="2:19" ht="12.75">
      <c r="B18">
        <v>8</v>
      </c>
      <c r="C18">
        <v>51</v>
      </c>
      <c r="D18">
        <f t="shared" si="0"/>
        <v>22</v>
      </c>
      <c r="E18">
        <f t="shared" si="1"/>
        <v>0.13333333333333333</v>
      </c>
      <c r="F18" s="8">
        <f t="shared" si="2"/>
        <v>-0.04608378870673952</v>
      </c>
      <c r="G18" s="8">
        <f t="shared" si="5"/>
        <v>-5.184426229508196</v>
      </c>
      <c r="Q18">
        <f t="shared" si="3"/>
        <v>-0.08725333333333334</v>
      </c>
      <c r="S18">
        <f t="shared" si="4"/>
        <v>-0.6912568306010929</v>
      </c>
    </row>
    <row r="19" spans="2:19" ht="12.75">
      <c r="B19">
        <v>9</v>
      </c>
      <c r="C19">
        <v>55</v>
      </c>
      <c r="D19">
        <f t="shared" si="0"/>
        <v>26</v>
      </c>
      <c r="E19">
        <f t="shared" si="1"/>
        <v>0.15</v>
      </c>
      <c r="F19" s="8">
        <f t="shared" si="2"/>
        <v>-0.05446265938069216</v>
      </c>
      <c r="G19" s="8">
        <f t="shared" si="5"/>
        <v>-4.841125278283748</v>
      </c>
      <c r="K19" s="2"/>
      <c r="Q19">
        <f t="shared" si="3"/>
        <v>-0.11043</v>
      </c>
      <c r="S19">
        <f t="shared" si="4"/>
        <v>-0.7261687917425622</v>
      </c>
    </row>
    <row r="20" spans="2:19" ht="12.75">
      <c r="B20">
        <v>10</v>
      </c>
      <c r="C20">
        <v>64</v>
      </c>
      <c r="D20">
        <f t="shared" si="0"/>
        <v>35</v>
      </c>
      <c r="E20">
        <f t="shared" si="1"/>
        <v>0.16666666666666666</v>
      </c>
      <c r="F20" s="8">
        <f t="shared" si="2"/>
        <v>-0.0733151183970856</v>
      </c>
      <c r="G20" s="8">
        <f t="shared" si="5"/>
        <v>-5.278688524590163</v>
      </c>
      <c r="H20" s="4" t="s">
        <v>23</v>
      </c>
      <c r="I20" s="13" t="s">
        <v>24</v>
      </c>
      <c r="J20" s="13"/>
      <c r="Q20">
        <f t="shared" si="3"/>
        <v>-0.13633333333333333</v>
      </c>
      <c r="S20">
        <f t="shared" si="4"/>
        <v>-0.8797814207650272</v>
      </c>
    </row>
    <row r="21" spans="2:19" ht="12.75">
      <c r="B21">
        <v>11</v>
      </c>
      <c r="C21">
        <v>76</v>
      </c>
      <c r="D21">
        <f t="shared" si="0"/>
        <v>47</v>
      </c>
      <c r="E21">
        <f t="shared" si="1"/>
        <v>0.18333333333333332</v>
      </c>
      <c r="F21" s="8">
        <f t="shared" si="2"/>
        <v>-0.09845173041894352</v>
      </c>
      <c r="G21" s="8">
        <f t="shared" si="5"/>
        <v>-5.85828478525945</v>
      </c>
      <c r="H21" s="6" t="s">
        <v>25</v>
      </c>
      <c r="I21" s="7" t="s">
        <v>17</v>
      </c>
      <c r="J21" s="7" t="s">
        <v>26</v>
      </c>
      <c r="Q21">
        <f t="shared" si="3"/>
        <v>-0.16496333333333332</v>
      </c>
      <c r="S21">
        <f t="shared" si="4"/>
        <v>-1.0740188772975658</v>
      </c>
    </row>
    <row r="22" spans="2:19" ht="12.75">
      <c r="B22">
        <v>12</v>
      </c>
      <c r="C22">
        <v>86</v>
      </c>
      <c r="D22">
        <f t="shared" si="0"/>
        <v>57</v>
      </c>
      <c r="E22">
        <f t="shared" si="1"/>
        <v>0.2</v>
      </c>
      <c r="F22" s="8">
        <f t="shared" si="2"/>
        <v>-0.11939890710382513</v>
      </c>
      <c r="G22" s="8">
        <f t="shared" si="5"/>
        <v>-5.969945355191255</v>
      </c>
      <c r="H22" s="14">
        <f>(F28-F16)/(E28-E16)</f>
        <v>-1.4663023679417122</v>
      </c>
      <c r="K22" s="15"/>
      <c r="N22" s="16"/>
      <c r="Q22">
        <f t="shared" si="3"/>
        <v>-0.19632000000000005</v>
      </c>
      <c r="S22">
        <f t="shared" si="4"/>
        <v>-1.1939890710382512</v>
      </c>
    </row>
    <row r="23" spans="2:19" ht="12.75">
      <c r="B23">
        <v>13</v>
      </c>
      <c r="C23">
        <v>98</v>
      </c>
      <c r="D23">
        <f t="shared" si="0"/>
        <v>69</v>
      </c>
      <c r="E23">
        <f t="shared" si="1"/>
        <v>0.21666666666666667</v>
      </c>
      <c r="F23" s="8">
        <f t="shared" si="2"/>
        <v>-0.14453551912568305</v>
      </c>
      <c r="G23" s="8">
        <f t="shared" si="5"/>
        <v>-6.157726258608982</v>
      </c>
      <c r="H23" s="14">
        <f>(F29-F17)/(E29-E17)</f>
        <v>-1.6443533697632058</v>
      </c>
      <c r="Q23">
        <f t="shared" si="3"/>
        <v>-0.23040333333333338</v>
      </c>
      <c r="S23">
        <f t="shared" si="4"/>
        <v>-1.3341740226986127</v>
      </c>
    </row>
    <row r="24" spans="2:19" ht="12.75">
      <c r="B24">
        <v>14</v>
      </c>
      <c r="C24">
        <v>112</v>
      </c>
      <c r="D24">
        <f t="shared" si="0"/>
        <v>83</v>
      </c>
      <c r="E24">
        <f t="shared" si="1"/>
        <v>0.23333333333333334</v>
      </c>
      <c r="F24" s="8">
        <f t="shared" si="2"/>
        <v>-0.17386156648451728</v>
      </c>
      <c r="G24" s="8">
        <f t="shared" si="5"/>
        <v>-6.386751421880226</v>
      </c>
      <c r="H24" s="14">
        <f aca="true" t="shared" si="6" ref="H24:H40">(F30-F18)/(E30-E18)</f>
        <v>-1.8014571948998177</v>
      </c>
      <c r="Q24">
        <f t="shared" si="3"/>
        <v>-0.26721333333333336</v>
      </c>
      <c r="S24">
        <f t="shared" si="4"/>
        <v>-1.4902419984387196</v>
      </c>
    </row>
    <row r="25" spans="2:19" ht="12.75">
      <c r="B25">
        <v>15</v>
      </c>
      <c r="C25">
        <v>128</v>
      </c>
      <c r="D25">
        <f t="shared" si="0"/>
        <v>99</v>
      </c>
      <c r="E25">
        <f t="shared" si="1"/>
        <v>0.25</v>
      </c>
      <c r="F25" s="8">
        <f t="shared" si="2"/>
        <v>-0.20737704918032784</v>
      </c>
      <c r="G25" s="8">
        <f t="shared" si="5"/>
        <v>-6.636065573770491</v>
      </c>
      <c r="H25" s="14">
        <f t="shared" si="6"/>
        <v>-2.0214025500910746</v>
      </c>
      <c r="Q25">
        <f t="shared" si="3"/>
        <v>-0.30675</v>
      </c>
      <c r="S25">
        <f t="shared" si="4"/>
        <v>-1.6590163934426227</v>
      </c>
    </row>
    <row r="26" spans="2:19" ht="12.75">
      <c r="B26">
        <v>16</v>
      </c>
      <c r="C26">
        <v>146</v>
      </c>
      <c r="D26">
        <f t="shared" si="0"/>
        <v>117</v>
      </c>
      <c r="E26">
        <f t="shared" si="1"/>
        <v>0.26666666666666666</v>
      </c>
      <c r="F26" s="8">
        <f t="shared" si="2"/>
        <v>-0.24508196721311473</v>
      </c>
      <c r="G26" s="8">
        <f t="shared" si="5"/>
        <v>-6.892930327868852</v>
      </c>
      <c r="H26" s="14">
        <f t="shared" si="6"/>
        <v>-2.1785063752276868</v>
      </c>
      <c r="Q26">
        <f t="shared" si="3"/>
        <v>-0.34901333333333334</v>
      </c>
      <c r="S26">
        <f t="shared" si="4"/>
        <v>-1.8381147540983604</v>
      </c>
    </row>
    <row r="27" spans="2:19" ht="12.75">
      <c r="B27">
        <v>17</v>
      </c>
      <c r="C27">
        <v>163</v>
      </c>
      <c r="D27">
        <f t="shared" si="0"/>
        <v>134</v>
      </c>
      <c r="E27">
        <f t="shared" si="1"/>
        <v>0.2833333333333333</v>
      </c>
      <c r="F27" s="8">
        <f t="shared" si="2"/>
        <v>-0.28069216757741344</v>
      </c>
      <c r="G27" s="8">
        <f t="shared" si="5"/>
        <v>-6.993022860060128</v>
      </c>
      <c r="H27" s="14">
        <f t="shared" si="6"/>
        <v>-2.293715846994535</v>
      </c>
      <c r="Q27">
        <f t="shared" si="3"/>
        <v>-0.3940033333333333</v>
      </c>
      <c r="S27">
        <f t="shared" si="4"/>
        <v>-1.9813564770170362</v>
      </c>
    </row>
    <row r="28" spans="2:19" ht="12.75">
      <c r="B28">
        <v>18</v>
      </c>
      <c r="C28">
        <v>182</v>
      </c>
      <c r="D28">
        <f t="shared" si="0"/>
        <v>153</v>
      </c>
      <c r="E28" s="9">
        <f t="shared" si="1"/>
        <v>0.3</v>
      </c>
      <c r="F28" s="10">
        <f t="shared" si="2"/>
        <v>-0.3204918032786885</v>
      </c>
      <c r="G28" s="8">
        <f t="shared" si="5"/>
        <v>-7.122040072859744</v>
      </c>
      <c r="H28" s="14">
        <f t="shared" si="6"/>
        <v>-2.4822404371584694</v>
      </c>
      <c r="I28" s="18">
        <f aca="true" t="shared" si="7" ref="I28:I37">(H34-H22)/(E34-E22)</f>
        <v>-10.368852459016388</v>
      </c>
      <c r="J28" s="19">
        <f aca="true" t="shared" si="8" ref="J28:J37">(I28-I$16)/I$16</f>
        <v>0.056321562654481176</v>
      </c>
      <c r="Q28">
        <f t="shared" si="3"/>
        <v>-0.44172</v>
      </c>
      <c r="S28">
        <f t="shared" si="4"/>
        <v>-2.1366120218579234</v>
      </c>
    </row>
    <row r="29" spans="2:19" ht="12.75">
      <c r="B29">
        <v>19</v>
      </c>
      <c r="C29">
        <v>203</v>
      </c>
      <c r="D29">
        <f t="shared" si="0"/>
        <v>174</v>
      </c>
      <c r="E29">
        <f t="shared" si="1"/>
        <v>0.31666666666666665</v>
      </c>
      <c r="F29" s="8">
        <f t="shared" si="2"/>
        <v>-0.3644808743169399</v>
      </c>
      <c r="G29" s="8">
        <f t="shared" si="5"/>
        <v>-7.269424640116253</v>
      </c>
      <c r="H29" s="14">
        <f t="shared" si="6"/>
        <v>-2.660291438979963</v>
      </c>
      <c r="I29" s="18">
        <f t="shared" si="7"/>
        <v>-10.159380692167579</v>
      </c>
      <c r="J29" s="19">
        <f t="shared" si="8"/>
        <v>0.03498173310590649</v>
      </c>
      <c r="Q29">
        <f t="shared" si="3"/>
        <v>-0.49216333333333334</v>
      </c>
      <c r="S29">
        <f t="shared" si="4"/>
        <v>-2.301984469370147</v>
      </c>
    </row>
    <row r="30" spans="2:19" ht="12.75">
      <c r="B30">
        <v>20</v>
      </c>
      <c r="C30">
        <v>223</v>
      </c>
      <c r="D30">
        <f t="shared" si="0"/>
        <v>194</v>
      </c>
      <c r="E30">
        <f t="shared" si="1"/>
        <v>0.3333333333333333</v>
      </c>
      <c r="F30" s="8">
        <f t="shared" si="2"/>
        <v>-0.40637522768670303</v>
      </c>
      <c r="G30" s="8">
        <f t="shared" si="5"/>
        <v>-7.314754098360655</v>
      </c>
      <c r="H30" s="14">
        <f t="shared" si="6"/>
        <v>-2.8278688524590154</v>
      </c>
      <c r="I30" s="18">
        <f t="shared" si="7"/>
        <v>-10.525956284153006</v>
      </c>
      <c r="J30" s="19">
        <f t="shared" si="8"/>
        <v>0.07232643481591332</v>
      </c>
      <c r="Q30">
        <f t="shared" si="3"/>
        <v>-0.5453333333333333</v>
      </c>
      <c r="S30">
        <f t="shared" si="4"/>
        <v>-2.4382513661202183</v>
      </c>
    </row>
    <row r="31" spans="2:19" ht="12.75">
      <c r="B31">
        <v>21</v>
      </c>
      <c r="C31">
        <v>248</v>
      </c>
      <c r="D31">
        <f t="shared" si="0"/>
        <v>219</v>
      </c>
      <c r="E31">
        <f t="shared" si="1"/>
        <v>0.35</v>
      </c>
      <c r="F31" s="8">
        <f t="shared" si="2"/>
        <v>-0.4587431693989071</v>
      </c>
      <c r="G31" s="8">
        <f t="shared" si="5"/>
        <v>-7.489684398349504</v>
      </c>
      <c r="H31" s="14">
        <f t="shared" si="6"/>
        <v>-2.984972677595628</v>
      </c>
      <c r="I31" s="18">
        <f t="shared" si="7"/>
        <v>-10.316484517304177</v>
      </c>
      <c r="J31" s="19">
        <f t="shared" si="8"/>
        <v>0.05098660526733664</v>
      </c>
      <c r="Q31">
        <f t="shared" si="3"/>
        <v>-0.6012299999999999</v>
      </c>
      <c r="S31">
        <f t="shared" si="4"/>
        <v>-2.6213895394223266</v>
      </c>
    </row>
    <row r="32" spans="2:19" ht="12.75">
      <c r="B32">
        <v>22</v>
      </c>
      <c r="C32">
        <v>272</v>
      </c>
      <c r="D32">
        <f t="shared" si="0"/>
        <v>243</v>
      </c>
      <c r="E32">
        <f t="shared" si="1"/>
        <v>0.36666666666666664</v>
      </c>
      <c r="F32" s="8">
        <f t="shared" si="2"/>
        <v>-0.509016393442623</v>
      </c>
      <c r="G32" s="8">
        <f t="shared" si="5"/>
        <v>-7.572144695840673</v>
      </c>
      <c r="H32" s="14">
        <f t="shared" si="6"/>
        <v>-3.1630236794171216</v>
      </c>
      <c r="I32" s="18">
        <f t="shared" si="7"/>
        <v>-10.15938069216757</v>
      </c>
      <c r="J32" s="19">
        <f t="shared" si="8"/>
        <v>0.03498173310590559</v>
      </c>
      <c r="Q32">
        <f t="shared" si="3"/>
        <v>-0.6598533333333333</v>
      </c>
      <c r="S32">
        <f t="shared" si="4"/>
        <v>-2.77645305514158</v>
      </c>
    </row>
    <row r="33" spans="2:19" ht="12.75">
      <c r="B33">
        <v>23</v>
      </c>
      <c r="C33">
        <v>295</v>
      </c>
      <c r="D33">
        <f t="shared" si="0"/>
        <v>266</v>
      </c>
      <c r="E33">
        <f t="shared" si="1"/>
        <v>0.3833333333333333</v>
      </c>
      <c r="F33" s="8">
        <f t="shared" si="2"/>
        <v>-0.5571948998178505</v>
      </c>
      <c r="G33" s="8">
        <f t="shared" si="5"/>
        <v>-7.583749109052031</v>
      </c>
      <c r="H33" s="14">
        <f t="shared" si="6"/>
        <v>-3.341074681238615</v>
      </c>
      <c r="I33" s="18">
        <f t="shared" si="7"/>
        <v>-10.683060109289611</v>
      </c>
      <c r="J33" s="19">
        <f t="shared" si="8"/>
        <v>0.08833130697734419</v>
      </c>
      <c r="Q33">
        <f t="shared" si="3"/>
        <v>-0.7212033333333333</v>
      </c>
      <c r="S33">
        <f t="shared" si="4"/>
        <v>-2.9071038251366117</v>
      </c>
    </row>
    <row r="34" spans="2:19" ht="12.75">
      <c r="B34">
        <v>24</v>
      </c>
      <c r="C34">
        <v>323</v>
      </c>
      <c r="D34">
        <f t="shared" si="0"/>
        <v>294</v>
      </c>
      <c r="E34">
        <f t="shared" si="1"/>
        <v>0.4</v>
      </c>
      <c r="F34" s="8">
        <f t="shared" si="2"/>
        <v>-0.615846994535519</v>
      </c>
      <c r="G34" s="8">
        <f t="shared" si="5"/>
        <v>-7.6980874316939865</v>
      </c>
      <c r="H34" s="14">
        <f t="shared" si="6"/>
        <v>-3.54007285974499</v>
      </c>
      <c r="I34" s="18">
        <f t="shared" si="7"/>
        <v>-10.683060109289624</v>
      </c>
      <c r="J34" s="19">
        <f t="shared" si="8"/>
        <v>0.08833130697734545</v>
      </c>
      <c r="Q34">
        <f t="shared" si="3"/>
        <v>-0.7852800000000002</v>
      </c>
      <c r="S34">
        <f t="shared" si="4"/>
        <v>-3.079234972677595</v>
      </c>
    </row>
    <row r="35" spans="2:19" ht="12.75">
      <c r="B35">
        <v>25</v>
      </c>
      <c r="C35">
        <v>352</v>
      </c>
      <c r="D35">
        <f t="shared" si="0"/>
        <v>323</v>
      </c>
      <c r="E35">
        <f t="shared" si="1"/>
        <v>0.4166666666666667</v>
      </c>
      <c r="F35" s="8">
        <f t="shared" si="2"/>
        <v>-0.6765938069216757</v>
      </c>
      <c r="G35" s="8">
        <f t="shared" si="5"/>
        <v>-7.794360655737703</v>
      </c>
      <c r="H35" s="14">
        <f t="shared" si="6"/>
        <v>-3.676229508196722</v>
      </c>
      <c r="I35" s="18">
        <f t="shared" si="7"/>
        <v>-10.68306010928962</v>
      </c>
      <c r="J35" s="19">
        <f t="shared" si="8"/>
        <v>0.08833130697734509</v>
      </c>
      <c r="Q35">
        <f t="shared" si="3"/>
        <v>-0.8520833333333335</v>
      </c>
      <c r="S35">
        <f t="shared" si="4"/>
        <v>-3.247650273224043</v>
      </c>
    </row>
    <row r="36" spans="2:19" ht="12.75">
      <c r="B36">
        <v>26</v>
      </c>
      <c r="C36">
        <v>382</v>
      </c>
      <c r="D36">
        <f t="shared" si="0"/>
        <v>353</v>
      </c>
      <c r="E36">
        <f t="shared" si="1"/>
        <v>0.43333333333333335</v>
      </c>
      <c r="F36" s="8">
        <f t="shared" si="2"/>
        <v>-0.7394353369763205</v>
      </c>
      <c r="G36" s="8">
        <f t="shared" si="5"/>
        <v>-7.875642642351342</v>
      </c>
      <c r="H36" s="14">
        <f t="shared" si="6"/>
        <v>-3.906648451730419</v>
      </c>
      <c r="I36" s="18">
        <f t="shared" si="7"/>
        <v>-10.473588342440811</v>
      </c>
      <c r="J36" s="19">
        <f t="shared" si="8"/>
        <v>0.06699147742877042</v>
      </c>
      <c r="Q36">
        <f t="shared" si="3"/>
        <v>-0.9216133333333335</v>
      </c>
      <c r="S36">
        <f t="shared" si="4"/>
        <v>-3.4127784783522483</v>
      </c>
    </row>
    <row r="37" spans="2:19" ht="12.75">
      <c r="B37">
        <v>27</v>
      </c>
      <c r="C37">
        <v>413</v>
      </c>
      <c r="D37">
        <f t="shared" si="0"/>
        <v>384</v>
      </c>
      <c r="E37" s="9">
        <f t="shared" si="1"/>
        <v>0.45</v>
      </c>
      <c r="F37" s="10">
        <f t="shared" si="2"/>
        <v>-0.8043715846994535</v>
      </c>
      <c r="G37" s="8">
        <f t="shared" si="5"/>
        <v>-7.944410713081021</v>
      </c>
      <c r="H37" s="14">
        <f t="shared" si="6"/>
        <v>-4.08469945355191</v>
      </c>
      <c r="I37" s="18">
        <f t="shared" si="7"/>
        <v>-10.368852459016392</v>
      </c>
      <c r="J37" s="19">
        <f t="shared" si="8"/>
        <v>0.05632156265448154</v>
      </c>
      <c r="Q37">
        <f t="shared" si="3"/>
        <v>-0.9938700000000001</v>
      </c>
      <c r="S37">
        <f t="shared" si="4"/>
        <v>-3.57498482088646</v>
      </c>
    </row>
    <row r="38" spans="2:21" ht="12.75">
      <c r="B38">
        <v>28</v>
      </c>
      <c r="C38">
        <v>448</v>
      </c>
      <c r="D38">
        <f t="shared" si="0"/>
        <v>419</v>
      </c>
      <c r="E38">
        <f t="shared" si="1"/>
        <v>0.4666666666666667</v>
      </c>
      <c r="F38" s="8">
        <f t="shared" si="2"/>
        <v>-0.8776867030965391</v>
      </c>
      <c r="G38" s="8">
        <f t="shared" si="5"/>
        <v>-8.060388089662093</v>
      </c>
      <c r="H38" s="14">
        <f t="shared" si="6"/>
        <v>-4.210382513661201</v>
      </c>
      <c r="I38" s="26"/>
      <c r="J38" s="19"/>
      <c r="Q38">
        <f t="shared" si="3"/>
        <v>-1.0688533333333334</v>
      </c>
      <c r="S38">
        <f t="shared" si="4"/>
        <v>-3.7615144418423103</v>
      </c>
      <c r="U38" t="s">
        <v>34</v>
      </c>
    </row>
    <row r="39" spans="2:19" ht="12.75">
      <c r="B39">
        <v>29</v>
      </c>
      <c r="C39">
        <v>482</v>
      </c>
      <c r="D39">
        <f t="shared" si="0"/>
        <v>453</v>
      </c>
      <c r="E39">
        <f t="shared" si="1"/>
        <v>0.48333333333333334</v>
      </c>
      <c r="F39" s="8">
        <f t="shared" si="2"/>
        <v>-0.9489071038251365</v>
      </c>
      <c r="G39" s="8">
        <f t="shared" si="5"/>
        <v>-8.123818249156937</v>
      </c>
      <c r="H39" s="14">
        <f t="shared" si="6"/>
        <v>-4.430327868852458</v>
      </c>
      <c r="I39" s="2" t="s">
        <v>27</v>
      </c>
      <c r="Q39">
        <f t="shared" si="3"/>
        <v>-1.1465633333333334</v>
      </c>
      <c r="S39">
        <f t="shared" si="4"/>
        <v>-3.9265121537591856</v>
      </c>
    </row>
    <row r="40" spans="2:21" ht="12.75">
      <c r="B40">
        <v>30</v>
      </c>
      <c r="C40">
        <v>520</v>
      </c>
      <c r="D40">
        <f t="shared" si="0"/>
        <v>491</v>
      </c>
      <c r="E40">
        <f t="shared" si="1"/>
        <v>0.5</v>
      </c>
      <c r="F40" s="8">
        <f t="shared" si="2"/>
        <v>-1.0285063752276866</v>
      </c>
      <c r="G40" s="8">
        <f t="shared" si="5"/>
        <v>-8.228051001821493</v>
      </c>
      <c r="H40" s="14">
        <f t="shared" si="6"/>
        <v>-4.618852459016394</v>
      </c>
      <c r="I40" s="2" t="s">
        <v>24</v>
      </c>
      <c r="J40" s="2" t="s">
        <v>26</v>
      </c>
      <c r="Q40">
        <f t="shared" si="3"/>
        <v>-1.227</v>
      </c>
      <c r="S40">
        <f t="shared" si="4"/>
        <v>-4.1140255009107465</v>
      </c>
      <c r="U40">
        <f>(S40-S22)/0.3</f>
        <v>-9.733454766241652</v>
      </c>
    </row>
    <row r="41" spans="2:19" ht="12.75">
      <c r="B41">
        <v>31</v>
      </c>
      <c r="C41">
        <v>554</v>
      </c>
      <c r="D41">
        <f t="shared" si="0"/>
        <v>525</v>
      </c>
      <c r="E41">
        <f t="shared" si="1"/>
        <v>0.5166666666666666</v>
      </c>
      <c r="F41" s="8">
        <f t="shared" si="2"/>
        <v>-1.099726775956284</v>
      </c>
      <c r="G41" s="8">
        <f t="shared" si="5"/>
        <v>-8.23936814452159</v>
      </c>
      <c r="H41" s="14">
        <f>(F47-F35)/(E47-E35)</f>
        <v>-4.796903460837886</v>
      </c>
      <c r="I41" s="27">
        <f>AVERAGE(I28:I37)</f>
        <v>-10.442167577413477</v>
      </c>
      <c r="J41" s="28">
        <f>(I41-I$16)/I$16</f>
        <v>0.06379050299648287</v>
      </c>
      <c r="Q41">
        <f t="shared" si="3"/>
        <v>-1.3101633333333331</v>
      </c>
      <c r="S41">
        <f t="shared" si="4"/>
        <v>-4.257006874669488</v>
      </c>
    </row>
    <row r="42" spans="2:19" ht="12.75">
      <c r="B42">
        <v>32</v>
      </c>
      <c r="C42">
        <v>596</v>
      </c>
      <c r="D42">
        <f t="shared" si="0"/>
        <v>567</v>
      </c>
      <c r="E42">
        <f t="shared" si="1"/>
        <v>0.5333333333333333</v>
      </c>
      <c r="F42" s="8">
        <f t="shared" si="2"/>
        <v>-1.1877049180327868</v>
      </c>
      <c r="G42" s="8">
        <f t="shared" si="5"/>
        <v>-8.351050204918032</v>
      </c>
      <c r="H42" s="14">
        <f>(F48-F36)/(E48-E36)</f>
        <v>-4.922586520947178</v>
      </c>
      <c r="Q42">
        <f t="shared" si="3"/>
        <v>-1.3960533333333334</v>
      </c>
      <c r="S42">
        <f t="shared" si="4"/>
        <v>-4.453893442622951</v>
      </c>
    </row>
    <row r="43" spans="2:19" ht="12.75">
      <c r="B43">
        <v>33</v>
      </c>
      <c r="C43">
        <v>638</v>
      </c>
      <c r="D43">
        <f t="shared" si="0"/>
        <v>609</v>
      </c>
      <c r="E43">
        <f t="shared" si="1"/>
        <v>0.55</v>
      </c>
      <c r="F43" s="8">
        <f t="shared" si="2"/>
        <v>-1.2756830601092894</v>
      </c>
      <c r="G43" s="8">
        <f t="shared" si="5"/>
        <v>-8.43426816601183</v>
      </c>
      <c r="H43" s="14">
        <f>(F49-F37)/(E49-E37)</f>
        <v>-5.058743169398907</v>
      </c>
      <c r="I43" s="25"/>
      <c r="Q43">
        <f t="shared" si="3"/>
        <v>-1.4846700000000004</v>
      </c>
      <c r="S43">
        <f t="shared" si="4"/>
        <v>-4.638847491306507</v>
      </c>
    </row>
    <row r="44" spans="2:19" ht="12.75">
      <c r="B44">
        <v>34</v>
      </c>
      <c r="C44">
        <v>674</v>
      </c>
      <c r="D44">
        <f t="shared" si="0"/>
        <v>645</v>
      </c>
      <c r="E44">
        <f t="shared" si="1"/>
        <v>0.5666666666666667</v>
      </c>
      <c r="F44" s="8">
        <f t="shared" si="2"/>
        <v>-1.3510928961748632</v>
      </c>
      <c r="G44" s="8">
        <f t="shared" si="5"/>
        <v>-8.415111464064893</v>
      </c>
      <c r="H44" t="s">
        <v>28</v>
      </c>
      <c r="Q44">
        <f t="shared" si="3"/>
        <v>-1.5760133333333333</v>
      </c>
      <c r="S44">
        <f t="shared" si="4"/>
        <v>-4.768563162970105</v>
      </c>
    </row>
    <row r="45" spans="2:19" ht="12.75">
      <c r="B45">
        <v>35</v>
      </c>
      <c r="C45">
        <v>718</v>
      </c>
      <c r="D45">
        <f t="shared" si="0"/>
        <v>689</v>
      </c>
      <c r="E45">
        <f t="shared" si="1"/>
        <v>0.5833333333333334</v>
      </c>
      <c r="F45" s="8">
        <f t="shared" si="2"/>
        <v>-1.4432604735883423</v>
      </c>
      <c r="G45" s="8">
        <f t="shared" si="5"/>
        <v>-8.482837069253929</v>
      </c>
      <c r="H45" t="s">
        <v>29</v>
      </c>
      <c r="Q45">
        <f t="shared" si="3"/>
        <v>-1.6700833333333338</v>
      </c>
      <c r="S45">
        <f t="shared" si="4"/>
        <v>-4.948321623731459</v>
      </c>
    </row>
    <row r="46" spans="2:19" ht="12.75">
      <c r="B46">
        <v>36</v>
      </c>
      <c r="C46">
        <v>764</v>
      </c>
      <c r="D46">
        <f t="shared" si="0"/>
        <v>735</v>
      </c>
      <c r="E46">
        <f t="shared" si="1"/>
        <v>0.6</v>
      </c>
      <c r="F46" s="8">
        <f t="shared" si="2"/>
        <v>-1.5396174863387977</v>
      </c>
      <c r="G46" s="8">
        <f t="shared" si="5"/>
        <v>-8.553430479659987</v>
      </c>
      <c r="H46" s="2" t="s">
        <v>27</v>
      </c>
      <c r="I46" s="2" t="s">
        <v>27</v>
      </c>
      <c r="Q46">
        <f t="shared" si="3"/>
        <v>-1.76688</v>
      </c>
      <c r="S46">
        <f t="shared" si="4"/>
        <v>-5.132058287795992</v>
      </c>
    </row>
    <row r="47" spans="2:19" ht="12.75">
      <c r="B47">
        <v>37</v>
      </c>
      <c r="C47">
        <v>810</v>
      </c>
      <c r="D47">
        <f t="shared" si="0"/>
        <v>781</v>
      </c>
      <c r="E47">
        <f t="shared" si="1"/>
        <v>0.6166666666666667</v>
      </c>
      <c r="F47" s="8">
        <f t="shared" si="2"/>
        <v>-1.635974499089253</v>
      </c>
      <c r="G47" s="8">
        <f t="shared" si="5"/>
        <v>-8.60410255182076</v>
      </c>
      <c r="H47" s="2" t="s">
        <v>23</v>
      </c>
      <c r="I47" s="2" t="s">
        <v>10</v>
      </c>
      <c r="Q47">
        <f t="shared" si="3"/>
        <v>-1.8664033333333336</v>
      </c>
      <c r="S47">
        <f t="shared" si="4"/>
        <v>-5.305863240289469</v>
      </c>
    </row>
    <row r="48" spans="2:19" ht="12.75">
      <c r="B48">
        <v>38</v>
      </c>
      <c r="C48">
        <v>852</v>
      </c>
      <c r="D48">
        <f t="shared" si="0"/>
        <v>823</v>
      </c>
      <c r="E48">
        <f t="shared" si="1"/>
        <v>0.6333333333333333</v>
      </c>
      <c r="F48" s="8">
        <f t="shared" si="2"/>
        <v>-1.7239526411657558</v>
      </c>
      <c r="G48" s="8">
        <f t="shared" si="5"/>
        <v>-8.595885745424821</v>
      </c>
      <c r="H48" s="8">
        <f>AVERAGE(H22:H43)</f>
        <v>-3.2777570789865877</v>
      </c>
      <c r="I48">
        <f>(E49+E16)/2</f>
        <v>0.375</v>
      </c>
      <c r="Q48">
        <f t="shared" si="3"/>
        <v>-1.9686533333333334</v>
      </c>
      <c r="S48">
        <f t="shared" si="4"/>
        <v>-5.4440609721023865</v>
      </c>
    </row>
    <row r="49" spans="2:19" ht="12.75">
      <c r="B49">
        <v>39</v>
      </c>
      <c r="C49">
        <v>896</v>
      </c>
      <c r="D49">
        <f t="shared" si="0"/>
        <v>867</v>
      </c>
      <c r="E49" s="9">
        <f t="shared" si="1"/>
        <v>0.65</v>
      </c>
      <c r="F49" s="10">
        <f t="shared" si="2"/>
        <v>-1.816120218579235</v>
      </c>
      <c r="G49" s="8">
        <f t="shared" si="5"/>
        <v>-8.597018786173892</v>
      </c>
      <c r="Q49">
        <f t="shared" si="3"/>
        <v>-2.0736300000000005</v>
      </c>
      <c r="S49">
        <f t="shared" si="4"/>
        <v>-5.58806221101303</v>
      </c>
    </row>
    <row r="50" spans="2:19" ht="12.75">
      <c r="B50">
        <v>40</v>
      </c>
      <c r="C50">
        <v>946</v>
      </c>
      <c r="D50">
        <f t="shared" si="0"/>
        <v>917</v>
      </c>
      <c r="E50">
        <f t="shared" si="1"/>
        <v>0.6666666666666666</v>
      </c>
      <c r="F50" s="8">
        <f t="shared" si="2"/>
        <v>-1.9208561020036428</v>
      </c>
      <c r="G50" s="8">
        <f t="shared" si="5"/>
        <v>-8.643852459016394</v>
      </c>
      <c r="Q50">
        <f t="shared" si="3"/>
        <v>-2.1813333333333333</v>
      </c>
      <c r="S50">
        <f t="shared" si="4"/>
        <v>-5.7625683060109285</v>
      </c>
    </row>
    <row r="51" spans="2:19" ht="12.75">
      <c r="B51">
        <v>41</v>
      </c>
      <c r="C51">
        <v>1000</v>
      </c>
      <c r="D51">
        <f t="shared" si="0"/>
        <v>971</v>
      </c>
      <c r="E51">
        <f t="shared" si="1"/>
        <v>0.6833333333333333</v>
      </c>
      <c r="F51" s="8">
        <f t="shared" si="2"/>
        <v>-2.0339708561020036</v>
      </c>
      <c r="G51" s="8">
        <f t="shared" si="5"/>
        <v>-8.711832340234638</v>
      </c>
      <c r="Q51">
        <f t="shared" si="3"/>
        <v>-2.2917633333333334</v>
      </c>
      <c r="S51">
        <f t="shared" si="4"/>
        <v>-5.953085432493669</v>
      </c>
    </row>
    <row r="52" spans="2:19" ht="12.75">
      <c r="B52">
        <v>42</v>
      </c>
      <c r="C52">
        <v>1042</v>
      </c>
      <c r="D52">
        <f t="shared" si="0"/>
        <v>1013</v>
      </c>
      <c r="E52">
        <f t="shared" si="1"/>
        <v>0.7</v>
      </c>
      <c r="F52" s="8">
        <f t="shared" si="2"/>
        <v>-2.1219489981785062</v>
      </c>
      <c r="G52" s="8">
        <f t="shared" si="5"/>
        <v>-8.661016319095944</v>
      </c>
      <c r="Q52">
        <f t="shared" si="3"/>
        <v>-2.4049199999999997</v>
      </c>
      <c r="S52">
        <f t="shared" si="4"/>
        <v>-6.062711423367161</v>
      </c>
    </row>
    <row r="53" spans="2:19" ht="12.75">
      <c r="B53">
        <v>43</v>
      </c>
      <c r="C53">
        <v>1092</v>
      </c>
      <c r="D53">
        <f t="shared" si="0"/>
        <v>1063</v>
      </c>
      <c r="E53">
        <f t="shared" si="1"/>
        <v>0.7166666666666667</v>
      </c>
      <c r="F53" s="8">
        <f t="shared" si="2"/>
        <v>-2.2266848816029143</v>
      </c>
      <c r="G53" s="8">
        <f t="shared" si="5"/>
        <v>-8.67070370337533</v>
      </c>
      <c r="J53" s="2"/>
      <c r="K53" s="2"/>
      <c r="L53" s="2"/>
      <c r="Q53">
        <f t="shared" si="3"/>
        <v>-2.5208033333333337</v>
      </c>
      <c r="S53">
        <f t="shared" si="4"/>
        <v>-6.214004320752319</v>
      </c>
    </row>
    <row r="54" spans="2:19" ht="12.75">
      <c r="B54">
        <v>44</v>
      </c>
      <c r="C54">
        <v>1144</v>
      </c>
      <c r="D54">
        <f t="shared" si="0"/>
        <v>1115</v>
      </c>
      <c r="E54">
        <f t="shared" si="1"/>
        <v>0.7333333333333333</v>
      </c>
      <c r="F54" s="8">
        <f t="shared" si="2"/>
        <v>-2.3356102003642984</v>
      </c>
      <c r="G54" s="8">
        <f t="shared" si="5"/>
        <v>-8.686153637718467</v>
      </c>
      <c r="J54" s="2"/>
      <c r="K54" s="2"/>
      <c r="L54" s="2"/>
      <c r="Q54">
        <f t="shared" si="3"/>
        <v>-2.639413333333333</v>
      </c>
      <c r="S54">
        <f t="shared" si="4"/>
        <v>-6.369846000993542</v>
      </c>
    </row>
    <row r="55" spans="2:19" ht="12.75">
      <c r="B55">
        <v>45</v>
      </c>
      <c r="C55">
        <v>1191</v>
      </c>
      <c r="D55">
        <f t="shared" si="0"/>
        <v>1162</v>
      </c>
      <c r="E55">
        <f t="shared" si="1"/>
        <v>0.75</v>
      </c>
      <c r="F55" s="8">
        <f t="shared" si="2"/>
        <v>-2.434061930783242</v>
      </c>
      <c r="G55" s="8">
        <f t="shared" si="5"/>
        <v>-8.654442420562638</v>
      </c>
      <c r="J55" s="2"/>
      <c r="Q55">
        <f t="shared" si="3"/>
        <v>-2.7607500000000003</v>
      </c>
      <c r="S55">
        <f t="shared" si="4"/>
        <v>-6.490831815421978</v>
      </c>
    </row>
  </sheetData>
  <printOptions/>
  <pageMargins left="0.3937007874015748" right="0.3937007874015748" top="0.3937007874015748" bottom="0.3937007874015748" header="0.3937007874015748" footer="0.3937007874015748"/>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O53"/>
  <sheetViews>
    <sheetView workbookViewId="0" topLeftCell="A1">
      <selection activeCell="R12" sqref="R12"/>
    </sheetView>
  </sheetViews>
  <sheetFormatPr defaultColWidth="9.140625" defaultRowHeight="12.75"/>
  <cols>
    <col min="1" max="1" width="4.7109375" style="0" customWidth="1"/>
    <col min="2" max="2" width="3.00390625" style="0" bestFit="1" customWidth="1"/>
    <col min="3" max="3" width="5.00390625" style="0" bestFit="1" customWidth="1"/>
    <col min="4" max="4" width="5.00390625" style="0" customWidth="1"/>
    <col min="5" max="6" width="5.7109375" style="0" customWidth="1"/>
    <col min="7" max="7" width="12.00390625" style="0" bestFit="1" customWidth="1"/>
    <col min="14" max="14" width="6.140625" style="0" customWidth="1"/>
  </cols>
  <sheetData>
    <row r="1" ht="12.75">
      <c r="A1" s="1" t="s">
        <v>35</v>
      </c>
    </row>
    <row r="3" spans="5:6" ht="12.75">
      <c r="E3" s="2" t="s">
        <v>36</v>
      </c>
      <c r="F3" s="2" t="s">
        <v>37</v>
      </c>
    </row>
    <row r="4" spans="5:6" ht="12.75">
      <c r="E4">
        <f>100/60</f>
        <v>1.6666666666666667</v>
      </c>
      <c r="F4">
        <f>230/1098</f>
        <v>0.20947176684881602</v>
      </c>
    </row>
    <row r="5" spans="12:15" ht="12.75">
      <c r="L5" s="29"/>
      <c r="M5" s="30" t="s">
        <v>38</v>
      </c>
      <c r="N5" s="30"/>
      <c r="O5" s="31"/>
    </row>
    <row r="6" spans="2:15" ht="12.75">
      <c r="B6" s="2" t="s">
        <v>10</v>
      </c>
      <c r="C6" s="2" t="s">
        <v>11</v>
      </c>
      <c r="D6" s="2" t="s">
        <v>12</v>
      </c>
      <c r="E6" s="2" t="s">
        <v>10</v>
      </c>
      <c r="F6" s="2" t="s">
        <v>12</v>
      </c>
      <c r="G6" s="2" t="s">
        <v>39</v>
      </c>
      <c r="L6" s="32" t="s">
        <v>10</v>
      </c>
      <c r="M6" s="33" t="s">
        <v>40</v>
      </c>
      <c r="N6" s="33" t="s">
        <v>12</v>
      </c>
      <c r="O6" s="34" t="s">
        <v>26</v>
      </c>
    </row>
    <row r="7" spans="2:15" ht="12.75">
      <c r="B7" s="2" t="s">
        <v>14</v>
      </c>
      <c r="C7" s="2" t="s">
        <v>15</v>
      </c>
      <c r="D7" s="2" t="s">
        <v>15</v>
      </c>
      <c r="E7" s="2" t="s">
        <v>41</v>
      </c>
      <c r="F7" s="2" t="s">
        <v>42</v>
      </c>
      <c r="G7" s="2" t="s">
        <v>25</v>
      </c>
      <c r="L7" s="32" t="s">
        <v>12</v>
      </c>
      <c r="M7" s="33" t="s">
        <v>16</v>
      </c>
      <c r="N7" s="33" t="s">
        <v>42</v>
      </c>
      <c r="O7" s="34" t="s">
        <v>42</v>
      </c>
    </row>
    <row r="8" spans="2:15" ht="12.75">
      <c r="B8">
        <v>0</v>
      </c>
      <c r="C8">
        <v>29</v>
      </c>
      <c r="D8">
        <f aca="true" t="shared" si="0" ref="D8:D53">C8-$C$8</f>
        <v>0</v>
      </c>
      <c r="E8">
        <f aca="true" t="shared" si="1" ref="E8:E53">B8*E$4</f>
        <v>0</v>
      </c>
      <c r="F8">
        <f aca="true" t="shared" si="2" ref="F8:F53">D8*F$4</f>
        <v>0</v>
      </c>
      <c r="L8" s="35"/>
      <c r="M8" s="36"/>
      <c r="N8" s="36"/>
      <c r="O8" s="37"/>
    </row>
    <row r="9" spans="2:15" ht="12.75">
      <c r="B9">
        <v>1</v>
      </c>
      <c r="C9">
        <v>30</v>
      </c>
      <c r="D9">
        <f t="shared" si="0"/>
        <v>1</v>
      </c>
      <c r="E9">
        <f t="shared" si="1"/>
        <v>1.6666666666666667</v>
      </c>
      <c r="F9">
        <f t="shared" si="2"/>
        <v>0.20947176684881602</v>
      </c>
      <c r="L9" s="35"/>
      <c r="M9" s="36"/>
      <c r="N9" s="36"/>
      <c r="O9" s="37"/>
    </row>
    <row r="10" spans="2:15" ht="12.75">
      <c r="B10">
        <v>2</v>
      </c>
      <c r="C10">
        <v>31</v>
      </c>
      <c r="D10">
        <f t="shared" si="0"/>
        <v>2</v>
      </c>
      <c r="E10">
        <f t="shared" si="1"/>
        <v>3.3333333333333335</v>
      </c>
      <c r="F10">
        <f t="shared" si="2"/>
        <v>0.41894353369763204</v>
      </c>
      <c r="L10" s="35"/>
      <c r="M10" s="36"/>
      <c r="N10" s="36"/>
      <c r="O10" s="37"/>
    </row>
    <row r="11" spans="2:15" ht="12.75">
      <c r="B11">
        <v>3</v>
      </c>
      <c r="C11">
        <v>33</v>
      </c>
      <c r="D11">
        <f t="shared" si="0"/>
        <v>4</v>
      </c>
      <c r="E11">
        <f t="shared" si="1"/>
        <v>5</v>
      </c>
      <c r="F11">
        <f t="shared" si="2"/>
        <v>0.8378870673952641</v>
      </c>
      <c r="L11" s="35"/>
      <c r="M11" s="36"/>
      <c r="N11" s="36"/>
      <c r="O11" s="37"/>
    </row>
    <row r="12" spans="2:15" ht="12.75">
      <c r="B12">
        <v>4</v>
      </c>
      <c r="C12">
        <v>36</v>
      </c>
      <c r="D12">
        <f t="shared" si="0"/>
        <v>7</v>
      </c>
      <c r="E12">
        <f t="shared" si="1"/>
        <v>6.666666666666667</v>
      </c>
      <c r="F12">
        <f t="shared" si="2"/>
        <v>1.4663023679417122</v>
      </c>
      <c r="L12" s="35"/>
      <c r="M12" s="36"/>
      <c r="N12" s="36"/>
      <c r="O12" s="37"/>
    </row>
    <row r="13" spans="2:15" ht="12.75">
      <c r="B13">
        <v>5</v>
      </c>
      <c r="C13">
        <v>38</v>
      </c>
      <c r="D13">
        <f t="shared" si="0"/>
        <v>9</v>
      </c>
      <c r="E13">
        <f t="shared" si="1"/>
        <v>8.333333333333334</v>
      </c>
      <c r="F13">
        <f t="shared" si="2"/>
        <v>1.8852459016393441</v>
      </c>
      <c r="L13" s="35"/>
      <c r="M13" s="36"/>
      <c r="N13" s="36"/>
      <c r="O13" s="37"/>
    </row>
    <row r="14" spans="2:15" ht="12.75">
      <c r="B14">
        <v>6</v>
      </c>
      <c r="C14">
        <v>42</v>
      </c>
      <c r="D14">
        <f t="shared" si="0"/>
        <v>13</v>
      </c>
      <c r="E14">
        <f t="shared" si="1"/>
        <v>10</v>
      </c>
      <c r="F14">
        <f t="shared" si="2"/>
        <v>2.723132969034608</v>
      </c>
      <c r="G14" t="s">
        <v>43</v>
      </c>
      <c r="L14" s="35"/>
      <c r="M14" s="36"/>
      <c r="N14" s="36"/>
      <c r="O14" s="37"/>
    </row>
    <row r="15" spans="2:15" ht="12.75">
      <c r="B15">
        <v>7</v>
      </c>
      <c r="C15">
        <v>46</v>
      </c>
      <c r="D15">
        <f t="shared" si="0"/>
        <v>17</v>
      </c>
      <c r="E15">
        <f t="shared" si="1"/>
        <v>11.666666666666668</v>
      </c>
      <c r="F15">
        <f t="shared" si="2"/>
        <v>3.5610200364298725</v>
      </c>
      <c r="L15" s="35"/>
      <c r="M15" s="36"/>
      <c r="N15" s="36"/>
      <c r="O15" s="37"/>
    </row>
    <row r="16" spans="2:15" ht="12.75">
      <c r="B16">
        <v>8</v>
      </c>
      <c r="C16">
        <v>51</v>
      </c>
      <c r="D16">
        <f t="shared" si="0"/>
        <v>22</v>
      </c>
      <c r="E16">
        <f t="shared" si="1"/>
        <v>13.333333333333334</v>
      </c>
      <c r="F16">
        <f t="shared" si="2"/>
        <v>4.608378870673953</v>
      </c>
      <c r="L16" s="35"/>
      <c r="M16" s="36"/>
      <c r="N16" s="36"/>
      <c r="O16" s="37"/>
    </row>
    <row r="17" spans="2:15" ht="12.75">
      <c r="B17">
        <v>9</v>
      </c>
      <c r="C17">
        <v>55</v>
      </c>
      <c r="D17">
        <f t="shared" si="0"/>
        <v>26</v>
      </c>
      <c r="E17">
        <f t="shared" si="1"/>
        <v>15</v>
      </c>
      <c r="F17">
        <f t="shared" si="2"/>
        <v>5.446265938069216</v>
      </c>
      <c r="L17" s="35"/>
      <c r="M17" s="36"/>
      <c r="N17" s="36"/>
      <c r="O17" s="37"/>
    </row>
    <row r="18" spans="2:15" ht="12.75">
      <c r="B18">
        <v>10</v>
      </c>
      <c r="C18">
        <v>64</v>
      </c>
      <c r="D18">
        <f t="shared" si="0"/>
        <v>35</v>
      </c>
      <c r="E18">
        <f t="shared" si="1"/>
        <v>16.666666666666668</v>
      </c>
      <c r="F18">
        <f t="shared" si="2"/>
        <v>7.33151183970856</v>
      </c>
      <c r="H18" t="s">
        <v>44</v>
      </c>
      <c r="L18" s="35"/>
      <c r="M18" s="36"/>
      <c r="N18" s="36"/>
      <c r="O18" s="37"/>
    </row>
    <row r="19" spans="2:15" ht="12.75">
      <c r="B19">
        <v>11</v>
      </c>
      <c r="C19">
        <v>76</v>
      </c>
      <c r="D19">
        <f t="shared" si="0"/>
        <v>47</v>
      </c>
      <c r="E19">
        <f t="shared" si="1"/>
        <v>18.333333333333336</v>
      </c>
      <c r="F19">
        <f t="shared" si="2"/>
        <v>9.845173041894354</v>
      </c>
      <c r="H19" s="2" t="s">
        <v>17</v>
      </c>
      <c r="L19" s="35"/>
      <c r="M19" s="36"/>
      <c r="N19" s="36"/>
      <c r="O19" s="37"/>
    </row>
    <row r="20" spans="2:15" ht="12.75">
      <c r="B20">
        <v>12</v>
      </c>
      <c r="C20">
        <v>86</v>
      </c>
      <c r="D20">
        <f t="shared" si="0"/>
        <v>57</v>
      </c>
      <c r="E20">
        <f t="shared" si="1"/>
        <v>20</v>
      </c>
      <c r="F20">
        <f t="shared" si="2"/>
        <v>11.939890710382514</v>
      </c>
      <c r="G20">
        <f>(F26-F14)/(E26-E14)</f>
        <v>1.4663023679417122</v>
      </c>
      <c r="H20">
        <f>(G41-G20)/(E41-E20)*100</f>
        <v>10.264116575591983</v>
      </c>
      <c r="L20" s="35">
        <f>(E20-E$20)/100</f>
        <v>0</v>
      </c>
      <c r="M20" s="36">
        <f>G$20*L20+0.5*H$20*L20^2</f>
        <v>0</v>
      </c>
      <c r="N20" s="36">
        <f>F$20+M20*100</f>
        <v>11.939890710382514</v>
      </c>
      <c r="O20" s="37">
        <f>F20-N20</f>
        <v>0</v>
      </c>
    </row>
    <row r="21" spans="2:15" ht="12.75">
      <c r="B21">
        <v>13</v>
      </c>
      <c r="C21">
        <v>98</v>
      </c>
      <c r="D21">
        <f t="shared" si="0"/>
        <v>69</v>
      </c>
      <c r="E21">
        <f t="shared" si="1"/>
        <v>21.666666666666668</v>
      </c>
      <c r="F21">
        <f t="shared" si="2"/>
        <v>14.453551912568306</v>
      </c>
      <c r="L21" s="35">
        <f aca="true" t="shared" si="3" ref="L21:L47">(E21-E$20)/100</f>
        <v>0.016666666666666677</v>
      </c>
      <c r="M21" s="36">
        <f aca="true" t="shared" si="4" ref="M21:M47">G$20*L21+0.5*H$20*L21^2</f>
        <v>0.02586394454563855</v>
      </c>
      <c r="N21" s="36">
        <f aca="true" t="shared" si="5" ref="N21:N47">F$20+M21*100</f>
        <v>14.52628516494637</v>
      </c>
      <c r="O21" s="37">
        <f aca="true" t="shared" si="6" ref="O21:O47">F21-N21</f>
        <v>-0.07273325237806283</v>
      </c>
    </row>
    <row r="22" spans="2:15" ht="12.75">
      <c r="B22">
        <v>14</v>
      </c>
      <c r="C22">
        <v>112</v>
      </c>
      <c r="D22">
        <f t="shared" si="0"/>
        <v>83</v>
      </c>
      <c r="E22">
        <f t="shared" si="1"/>
        <v>23.333333333333336</v>
      </c>
      <c r="F22">
        <f t="shared" si="2"/>
        <v>17.38615664845173</v>
      </c>
      <c r="L22" s="35">
        <f t="shared" si="3"/>
        <v>0.033333333333333354</v>
      </c>
      <c r="M22" s="36">
        <f t="shared" si="4"/>
        <v>0.0545790325844971</v>
      </c>
      <c r="N22" s="36">
        <f t="shared" si="5"/>
        <v>17.397793968832225</v>
      </c>
      <c r="O22" s="37">
        <f t="shared" si="6"/>
        <v>-0.011637320380494032</v>
      </c>
    </row>
    <row r="23" spans="2:15" ht="12.75">
      <c r="B23">
        <v>15</v>
      </c>
      <c r="C23">
        <v>128</v>
      </c>
      <c r="D23">
        <f t="shared" si="0"/>
        <v>99</v>
      </c>
      <c r="E23">
        <f t="shared" si="1"/>
        <v>25</v>
      </c>
      <c r="F23">
        <f t="shared" si="2"/>
        <v>20.737704918032787</v>
      </c>
      <c r="L23" s="35">
        <f t="shared" si="3"/>
        <v>0.05</v>
      </c>
      <c r="M23" s="36">
        <f t="shared" si="4"/>
        <v>0.0861452641165756</v>
      </c>
      <c r="N23" s="36">
        <f t="shared" si="5"/>
        <v>20.55441712204007</v>
      </c>
      <c r="O23" s="37">
        <f t="shared" si="6"/>
        <v>0.18328779599271527</v>
      </c>
    </row>
    <row r="24" spans="2:15" ht="12.75">
      <c r="B24">
        <v>16</v>
      </c>
      <c r="C24">
        <v>146</v>
      </c>
      <c r="D24">
        <f t="shared" si="0"/>
        <v>117</v>
      </c>
      <c r="E24">
        <f t="shared" si="1"/>
        <v>26.666666666666668</v>
      </c>
      <c r="F24">
        <f t="shared" si="2"/>
        <v>24.508196721311474</v>
      </c>
      <c r="L24" s="35">
        <f t="shared" si="3"/>
        <v>0.06666666666666668</v>
      </c>
      <c r="M24" s="36">
        <f t="shared" si="4"/>
        <v>0.12056263914187414</v>
      </c>
      <c r="N24" s="36">
        <f t="shared" si="5"/>
        <v>23.996154624569925</v>
      </c>
      <c r="O24" s="37">
        <f t="shared" si="6"/>
        <v>0.5120420967415491</v>
      </c>
    </row>
    <row r="25" spans="2:15" ht="12.75">
      <c r="B25">
        <v>17</v>
      </c>
      <c r="C25">
        <v>163</v>
      </c>
      <c r="D25">
        <f t="shared" si="0"/>
        <v>134</v>
      </c>
      <c r="E25">
        <f t="shared" si="1"/>
        <v>28.333333333333336</v>
      </c>
      <c r="F25">
        <f t="shared" si="2"/>
        <v>28.069216757741348</v>
      </c>
      <c r="L25" s="35">
        <f t="shared" si="3"/>
        <v>0.08333333333333336</v>
      </c>
      <c r="M25" s="36">
        <f t="shared" si="4"/>
        <v>0.15783115766039268</v>
      </c>
      <c r="N25" s="36">
        <f t="shared" si="5"/>
        <v>27.72300647642178</v>
      </c>
      <c r="O25" s="37">
        <f t="shared" si="6"/>
        <v>0.34621028131956777</v>
      </c>
    </row>
    <row r="26" spans="2:15" ht="12.75">
      <c r="B26">
        <v>18</v>
      </c>
      <c r="C26">
        <v>182</v>
      </c>
      <c r="D26">
        <f t="shared" si="0"/>
        <v>153</v>
      </c>
      <c r="E26">
        <f t="shared" si="1"/>
        <v>30</v>
      </c>
      <c r="F26">
        <f t="shared" si="2"/>
        <v>32.049180327868854</v>
      </c>
      <c r="L26" s="35">
        <f t="shared" si="3"/>
        <v>0.1</v>
      </c>
      <c r="M26" s="36">
        <f t="shared" si="4"/>
        <v>0.19795081967213116</v>
      </c>
      <c r="N26" s="36">
        <f t="shared" si="5"/>
        <v>31.73497267759563</v>
      </c>
      <c r="O26" s="37">
        <f t="shared" si="6"/>
        <v>0.31420765027322517</v>
      </c>
    </row>
    <row r="27" spans="2:15" ht="12.75">
      <c r="B27">
        <v>19</v>
      </c>
      <c r="C27">
        <v>203</v>
      </c>
      <c r="D27">
        <f t="shared" si="0"/>
        <v>174</v>
      </c>
      <c r="E27">
        <f t="shared" si="1"/>
        <v>31.666666666666668</v>
      </c>
      <c r="F27">
        <f t="shared" si="2"/>
        <v>36.448087431693985</v>
      </c>
      <c r="L27" s="35">
        <f t="shared" si="3"/>
        <v>0.11666666666666668</v>
      </c>
      <c r="M27" s="36">
        <f t="shared" si="4"/>
        <v>0.24092162517708968</v>
      </c>
      <c r="N27" s="36">
        <f t="shared" si="5"/>
        <v>36.032053228091485</v>
      </c>
      <c r="O27" s="37">
        <f t="shared" si="6"/>
        <v>0.4160342036025</v>
      </c>
    </row>
    <row r="28" spans="2:15" ht="12.75">
      <c r="B28">
        <v>20</v>
      </c>
      <c r="C28">
        <v>223</v>
      </c>
      <c r="D28">
        <f t="shared" si="0"/>
        <v>194</v>
      </c>
      <c r="E28">
        <f t="shared" si="1"/>
        <v>33.333333333333336</v>
      </c>
      <c r="F28">
        <f t="shared" si="2"/>
        <v>40.63752276867031</v>
      </c>
      <c r="L28" s="35">
        <f t="shared" si="3"/>
        <v>0.13333333333333336</v>
      </c>
      <c r="M28" s="36">
        <f t="shared" si="4"/>
        <v>0.2867435741752682</v>
      </c>
      <c r="N28" s="36">
        <f t="shared" si="5"/>
        <v>40.614248127909335</v>
      </c>
      <c r="O28" s="37">
        <f t="shared" si="6"/>
        <v>0.023274640760973853</v>
      </c>
    </row>
    <row r="29" spans="2:15" ht="12.75">
      <c r="B29">
        <v>21</v>
      </c>
      <c r="C29">
        <v>248</v>
      </c>
      <c r="D29">
        <f t="shared" si="0"/>
        <v>219</v>
      </c>
      <c r="E29">
        <f t="shared" si="1"/>
        <v>35</v>
      </c>
      <c r="F29">
        <f t="shared" si="2"/>
        <v>45.87431693989071</v>
      </c>
      <c r="L29" s="35">
        <f t="shared" si="3"/>
        <v>0.15</v>
      </c>
      <c r="M29" s="36">
        <f t="shared" si="4"/>
        <v>0.33541666666666664</v>
      </c>
      <c r="N29" s="36">
        <f t="shared" si="5"/>
        <v>45.48155737704918</v>
      </c>
      <c r="O29" s="37">
        <f t="shared" si="6"/>
        <v>0.39275956284153324</v>
      </c>
    </row>
    <row r="30" spans="2:15" ht="12.75">
      <c r="B30">
        <v>22</v>
      </c>
      <c r="C30">
        <v>272</v>
      </c>
      <c r="D30">
        <f t="shared" si="0"/>
        <v>243</v>
      </c>
      <c r="E30">
        <f t="shared" si="1"/>
        <v>36.66666666666667</v>
      </c>
      <c r="F30">
        <f t="shared" si="2"/>
        <v>50.90163934426229</v>
      </c>
      <c r="L30" s="35">
        <f t="shared" si="3"/>
        <v>0.1666666666666667</v>
      </c>
      <c r="M30" s="36">
        <f t="shared" si="4"/>
        <v>0.3869409026512853</v>
      </c>
      <c r="N30" s="36">
        <f t="shared" si="5"/>
        <v>50.633980975511044</v>
      </c>
      <c r="O30" s="37">
        <f t="shared" si="6"/>
        <v>0.26765836875124904</v>
      </c>
    </row>
    <row r="31" spans="2:15" ht="12.75">
      <c r="B31">
        <v>23</v>
      </c>
      <c r="C31">
        <v>295</v>
      </c>
      <c r="D31">
        <f t="shared" si="0"/>
        <v>266</v>
      </c>
      <c r="E31">
        <f t="shared" si="1"/>
        <v>38.333333333333336</v>
      </c>
      <c r="F31">
        <f t="shared" si="2"/>
        <v>55.71948998178506</v>
      </c>
      <c r="L31" s="35">
        <f t="shared" si="3"/>
        <v>0.18333333333333335</v>
      </c>
      <c r="M31" s="36">
        <f t="shared" si="4"/>
        <v>0.44131628212912366</v>
      </c>
      <c r="N31" s="36">
        <f t="shared" si="5"/>
        <v>56.07151892329488</v>
      </c>
      <c r="O31" s="37">
        <f t="shared" si="6"/>
        <v>-0.3520289415098219</v>
      </c>
    </row>
    <row r="32" spans="2:15" ht="12.75">
      <c r="B32">
        <v>24</v>
      </c>
      <c r="C32">
        <v>323</v>
      </c>
      <c r="D32">
        <f t="shared" si="0"/>
        <v>294</v>
      </c>
      <c r="E32">
        <f t="shared" si="1"/>
        <v>40</v>
      </c>
      <c r="F32">
        <f t="shared" si="2"/>
        <v>61.58469945355191</v>
      </c>
      <c r="L32" s="35">
        <f t="shared" si="3"/>
        <v>0.2</v>
      </c>
      <c r="M32" s="36">
        <f t="shared" si="4"/>
        <v>0.4985428051001821</v>
      </c>
      <c r="N32" s="36">
        <f t="shared" si="5"/>
        <v>61.79417122040073</v>
      </c>
      <c r="O32" s="37">
        <f t="shared" si="6"/>
        <v>-0.2094717668488144</v>
      </c>
    </row>
    <row r="33" spans="2:15" ht="12.75">
      <c r="B33">
        <v>25</v>
      </c>
      <c r="C33">
        <v>352</v>
      </c>
      <c r="D33">
        <f t="shared" si="0"/>
        <v>323</v>
      </c>
      <c r="E33">
        <f t="shared" si="1"/>
        <v>41.66666666666667</v>
      </c>
      <c r="F33">
        <f t="shared" si="2"/>
        <v>67.65938069216757</v>
      </c>
      <c r="L33" s="35">
        <f t="shared" si="3"/>
        <v>0.2166666666666667</v>
      </c>
      <c r="M33" s="36">
        <f t="shared" si="4"/>
        <v>0.5586204715644607</v>
      </c>
      <c r="N33" s="36">
        <f t="shared" si="5"/>
        <v>67.80193786682858</v>
      </c>
      <c r="O33" s="37">
        <f t="shared" si="6"/>
        <v>-0.14255717466100748</v>
      </c>
    </row>
    <row r="34" spans="2:15" ht="12.75">
      <c r="B34">
        <v>26</v>
      </c>
      <c r="C34">
        <v>382</v>
      </c>
      <c r="D34">
        <f t="shared" si="0"/>
        <v>353</v>
      </c>
      <c r="E34">
        <f t="shared" si="1"/>
        <v>43.333333333333336</v>
      </c>
      <c r="F34">
        <f t="shared" si="2"/>
        <v>73.94353369763205</v>
      </c>
      <c r="L34" s="35">
        <f t="shared" si="3"/>
        <v>0.23333333333333336</v>
      </c>
      <c r="M34" s="36">
        <f t="shared" si="4"/>
        <v>0.6215492815219592</v>
      </c>
      <c r="N34" s="36">
        <f t="shared" si="5"/>
        <v>74.09481886257844</v>
      </c>
      <c r="O34" s="37">
        <f t="shared" si="6"/>
        <v>-0.15128516494638689</v>
      </c>
    </row>
    <row r="35" spans="2:15" ht="12.75">
      <c r="B35">
        <v>27</v>
      </c>
      <c r="C35">
        <v>413</v>
      </c>
      <c r="D35">
        <f t="shared" si="0"/>
        <v>384</v>
      </c>
      <c r="E35">
        <f t="shared" si="1"/>
        <v>45</v>
      </c>
      <c r="F35">
        <f t="shared" si="2"/>
        <v>80.43715846994536</v>
      </c>
      <c r="L35" s="35">
        <f t="shared" si="3"/>
        <v>0.25</v>
      </c>
      <c r="M35" s="36">
        <f t="shared" si="4"/>
        <v>0.6873292349726775</v>
      </c>
      <c r="N35" s="36">
        <f t="shared" si="5"/>
        <v>80.67281420765026</v>
      </c>
      <c r="O35" s="37">
        <f t="shared" si="6"/>
        <v>-0.2356557377049029</v>
      </c>
    </row>
    <row r="36" spans="2:15" ht="12.75">
      <c r="B36">
        <v>28</v>
      </c>
      <c r="C36">
        <v>448</v>
      </c>
      <c r="D36">
        <f t="shared" si="0"/>
        <v>419</v>
      </c>
      <c r="E36">
        <f t="shared" si="1"/>
        <v>46.66666666666667</v>
      </c>
      <c r="F36">
        <f t="shared" si="2"/>
        <v>87.76867030965391</v>
      </c>
      <c r="L36" s="35">
        <f t="shared" si="3"/>
        <v>0.2666666666666667</v>
      </c>
      <c r="M36" s="36">
        <f t="shared" si="4"/>
        <v>0.7559603319166162</v>
      </c>
      <c r="N36" s="36">
        <f t="shared" si="5"/>
        <v>87.53592390204413</v>
      </c>
      <c r="O36" s="37">
        <f t="shared" si="6"/>
        <v>0.23274640760978116</v>
      </c>
    </row>
    <row r="37" spans="2:15" ht="12.75">
      <c r="B37">
        <v>29</v>
      </c>
      <c r="C37">
        <v>482</v>
      </c>
      <c r="D37">
        <f t="shared" si="0"/>
        <v>453</v>
      </c>
      <c r="E37">
        <f t="shared" si="1"/>
        <v>48.333333333333336</v>
      </c>
      <c r="F37">
        <f t="shared" si="2"/>
        <v>94.89071038251366</v>
      </c>
      <c r="L37" s="35">
        <f t="shared" si="3"/>
        <v>0.2833333333333334</v>
      </c>
      <c r="M37" s="36">
        <f t="shared" si="4"/>
        <v>0.8274425723537746</v>
      </c>
      <c r="N37" s="36">
        <f t="shared" si="5"/>
        <v>94.68414794575997</v>
      </c>
      <c r="O37" s="37">
        <f t="shared" si="6"/>
        <v>0.20656243675368557</v>
      </c>
    </row>
    <row r="38" spans="2:15" ht="12.75">
      <c r="B38">
        <v>30</v>
      </c>
      <c r="C38">
        <v>520</v>
      </c>
      <c r="D38">
        <f t="shared" si="0"/>
        <v>491</v>
      </c>
      <c r="E38">
        <f t="shared" si="1"/>
        <v>50</v>
      </c>
      <c r="F38">
        <f t="shared" si="2"/>
        <v>102.85063752276866</v>
      </c>
      <c r="L38" s="35">
        <f t="shared" si="3"/>
        <v>0.3</v>
      </c>
      <c r="M38" s="36">
        <f t="shared" si="4"/>
        <v>0.9017759562841529</v>
      </c>
      <c r="N38" s="36">
        <f t="shared" si="5"/>
        <v>102.1174863387978</v>
      </c>
      <c r="O38" s="37">
        <f t="shared" si="6"/>
        <v>0.7331511839708611</v>
      </c>
    </row>
    <row r="39" spans="2:15" ht="12.75">
      <c r="B39">
        <v>31</v>
      </c>
      <c r="C39">
        <v>554</v>
      </c>
      <c r="D39">
        <f t="shared" si="0"/>
        <v>525</v>
      </c>
      <c r="E39">
        <f t="shared" si="1"/>
        <v>51.66666666666667</v>
      </c>
      <c r="F39">
        <f t="shared" si="2"/>
        <v>109.97267759562841</v>
      </c>
      <c r="L39" s="35">
        <f t="shared" si="3"/>
        <v>0.3166666666666667</v>
      </c>
      <c r="M39" s="36">
        <f t="shared" si="4"/>
        <v>0.9789604837077515</v>
      </c>
      <c r="N39" s="36">
        <f t="shared" si="5"/>
        <v>109.83593908115766</v>
      </c>
      <c r="O39" s="37">
        <f t="shared" si="6"/>
        <v>0.1367385144707498</v>
      </c>
    </row>
    <row r="40" spans="2:15" ht="12.75">
      <c r="B40">
        <v>32</v>
      </c>
      <c r="C40">
        <v>596</v>
      </c>
      <c r="D40">
        <f t="shared" si="0"/>
        <v>567</v>
      </c>
      <c r="E40">
        <f t="shared" si="1"/>
        <v>53.333333333333336</v>
      </c>
      <c r="F40">
        <f t="shared" si="2"/>
        <v>118.77049180327869</v>
      </c>
      <c r="L40" s="35">
        <f t="shared" si="3"/>
        <v>0.33333333333333337</v>
      </c>
      <c r="M40" s="36">
        <f t="shared" si="4"/>
        <v>1.05899615462457</v>
      </c>
      <c r="N40" s="36">
        <f t="shared" si="5"/>
        <v>117.83950617283952</v>
      </c>
      <c r="O40" s="37">
        <f t="shared" si="6"/>
        <v>0.9309856304391673</v>
      </c>
    </row>
    <row r="41" spans="2:15" ht="12.75">
      <c r="B41">
        <v>33</v>
      </c>
      <c r="C41">
        <v>638</v>
      </c>
      <c r="D41">
        <f t="shared" si="0"/>
        <v>609</v>
      </c>
      <c r="E41">
        <f t="shared" si="1"/>
        <v>55</v>
      </c>
      <c r="F41">
        <f t="shared" si="2"/>
        <v>127.56830601092895</v>
      </c>
      <c r="G41">
        <f>(F47-F35)/(E47-E35)</f>
        <v>5.058743169398906</v>
      </c>
      <c r="L41" s="35">
        <f t="shared" si="3"/>
        <v>0.35</v>
      </c>
      <c r="M41" s="36">
        <f t="shared" si="4"/>
        <v>1.141882969034608</v>
      </c>
      <c r="N41" s="36">
        <f t="shared" si="5"/>
        <v>126.12818761384331</v>
      </c>
      <c r="O41" s="37">
        <f t="shared" si="6"/>
        <v>1.4401183970856408</v>
      </c>
    </row>
    <row r="42" spans="2:15" ht="12.75">
      <c r="B42">
        <v>34</v>
      </c>
      <c r="C42">
        <v>674</v>
      </c>
      <c r="D42">
        <f t="shared" si="0"/>
        <v>645</v>
      </c>
      <c r="E42">
        <f t="shared" si="1"/>
        <v>56.66666666666667</v>
      </c>
      <c r="F42">
        <f t="shared" si="2"/>
        <v>135.10928961748633</v>
      </c>
      <c r="L42" s="35">
        <f t="shared" si="3"/>
        <v>0.3666666666666667</v>
      </c>
      <c r="M42" s="36">
        <f t="shared" si="4"/>
        <v>1.2276209269378668</v>
      </c>
      <c r="N42" s="36">
        <f t="shared" si="5"/>
        <v>134.7019834041692</v>
      </c>
      <c r="O42" s="37">
        <f t="shared" si="6"/>
        <v>0.4073062133171277</v>
      </c>
    </row>
    <row r="43" spans="2:15" ht="12.75">
      <c r="B43">
        <v>35</v>
      </c>
      <c r="C43">
        <v>718</v>
      </c>
      <c r="D43">
        <f t="shared" si="0"/>
        <v>689</v>
      </c>
      <c r="E43">
        <f t="shared" si="1"/>
        <v>58.333333333333336</v>
      </c>
      <c r="F43">
        <f t="shared" si="2"/>
        <v>144.32604735883424</v>
      </c>
      <c r="L43" s="35">
        <f t="shared" si="3"/>
        <v>0.38333333333333336</v>
      </c>
      <c r="M43" s="36">
        <f t="shared" si="4"/>
        <v>1.3162100283343452</v>
      </c>
      <c r="N43" s="36">
        <f t="shared" si="5"/>
        <v>143.56089354381703</v>
      </c>
      <c r="O43" s="37">
        <f t="shared" si="6"/>
        <v>0.7651538150172144</v>
      </c>
    </row>
    <row r="44" spans="2:15" ht="12.75">
      <c r="B44">
        <v>36</v>
      </c>
      <c r="C44">
        <v>764</v>
      </c>
      <c r="D44">
        <f t="shared" si="0"/>
        <v>735</v>
      </c>
      <c r="E44">
        <f t="shared" si="1"/>
        <v>60</v>
      </c>
      <c r="F44">
        <f t="shared" si="2"/>
        <v>153.96174863387978</v>
      </c>
      <c r="L44" s="35">
        <f t="shared" si="3"/>
        <v>0.4</v>
      </c>
      <c r="M44" s="36">
        <f t="shared" si="4"/>
        <v>1.4076502732240437</v>
      </c>
      <c r="N44" s="36">
        <f t="shared" si="5"/>
        <v>152.70491803278688</v>
      </c>
      <c r="O44" s="37">
        <f t="shared" si="6"/>
        <v>1.2568306010929007</v>
      </c>
    </row>
    <row r="45" spans="2:15" ht="12.75">
      <c r="B45">
        <v>37</v>
      </c>
      <c r="C45">
        <v>810</v>
      </c>
      <c r="D45">
        <f t="shared" si="0"/>
        <v>781</v>
      </c>
      <c r="E45">
        <f t="shared" si="1"/>
        <v>61.66666666666667</v>
      </c>
      <c r="F45">
        <f t="shared" si="2"/>
        <v>163.5974499089253</v>
      </c>
      <c r="L45" s="35">
        <f t="shared" si="3"/>
        <v>0.41666666666666674</v>
      </c>
      <c r="M45" s="36">
        <f t="shared" si="4"/>
        <v>1.5019416616069623</v>
      </c>
      <c r="N45" s="36">
        <f t="shared" si="5"/>
        <v>162.13405687107874</v>
      </c>
      <c r="O45" s="37">
        <f t="shared" si="6"/>
        <v>1.463393037846572</v>
      </c>
    </row>
    <row r="46" spans="2:15" ht="12.75">
      <c r="B46">
        <v>38</v>
      </c>
      <c r="C46">
        <v>852</v>
      </c>
      <c r="D46">
        <f t="shared" si="0"/>
        <v>823</v>
      </c>
      <c r="E46">
        <f t="shared" si="1"/>
        <v>63.333333333333336</v>
      </c>
      <c r="F46">
        <f t="shared" si="2"/>
        <v>172.3952641165756</v>
      </c>
      <c r="L46" s="35">
        <f t="shared" si="3"/>
        <v>0.43333333333333335</v>
      </c>
      <c r="M46" s="36">
        <f t="shared" si="4"/>
        <v>1.5990841934831006</v>
      </c>
      <c r="N46" s="36">
        <f t="shared" si="5"/>
        <v>171.84831005869256</v>
      </c>
      <c r="O46" s="37">
        <f t="shared" si="6"/>
        <v>0.5469540578830276</v>
      </c>
    </row>
    <row r="47" spans="2:15" ht="12.75">
      <c r="B47">
        <v>39</v>
      </c>
      <c r="C47">
        <v>896</v>
      </c>
      <c r="D47">
        <f t="shared" si="0"/>
        <v>867</v>
      </c>
      <c r="E47">
        <f t="shared" si="1"/>
        <v>65</v>
      </c>
      <c r="F47">
        <f t="shared" si="2"/>
        <v>181.61202185792348</v>
      </c>
      <c r="G47" t="s">
        <v>45</v>
      </c>
      <c r="L47" s="35">
        <f t="shared" si="3"/>
        <v>0.45</v>
      </c>
      <c r="M47" s="36">
        <f t="shared" si="4"/>
        <v>1.6990778688524588</v>
      </c>
      <c r="N47" s="36">
        <f t="shared" si="5"/>
        <v>181.8476775956284</v>
      </c>
      <c r="O47" s="37">
        <f t="shared" si="6"/>
        <v>-0.2356557377049171</v>
      </c>
    </row>
    <row r="48" spans="2:15" ht="12.75">
      <c r="B48">
        <v>40</v>
      </c>
      <c r="C48">
        <v>946</v>
      </c>
      <c r="D48">
        <f t="shared" si="0"/>
        <v>917</v>
      </c>
      <c r="E48">
        <f t="shared" si="1"/>
        <v>66.66666666666667</v>
      </c>
      <c r="F48">
        <f t="shared" si="2"/>
        <v>192.0856102003643</v>
      </c>
      <c r="L48" s="35"/>
      <c r="M48" s="36"/>
      <c r="N48" s="36"/>
      <c r="O48" s="37"/>
    </row>
    <row r="49" spans="2:15" ht="12.75">
      <c r="B49">
        <v>41</v>
      </c>
      <c r="C49">
        <v>1000</v>
      </c>
      <c r="D49">
        <f t="shared" si="0"/>
        <v>971</v>
      </c>
      <c r="E49">
        <f t="shared" si="1"/>
        <v>68.33333333333334</v>
      </c>
      <c r="F49">
        <f t="shared" si="2"/>
        <v>203.39708561020035</v>
      </c>
      <c r="L49" s="35"/>
      <c r="M49" s="36"/>
      <c r="N49" s="36"/>
      <c r="O49" s="37"/>
    </row>
    <row r="50" spans="2:15" ht="12.75">
      <c r="B50">
        <v>42</v>
      </c>
      <c r="C50">
        <v>1042</v>
      </c>
      <c r="D50">
        <f t="shared" si="0"/>
        <v>1013</v>
      </c>
      <c r="E50">
        <f t="shared" si="1"/>
        <v>70</v>
      </c>
      <c r="F50">
        <f t="shared" si="2"/>
        <v>212.19489981785063</v>
      </c>
      <c r="L50" s="35"/>
      <c r="M50" s="36"/>
      <c r="N50" s="36"/>
      <c r="O50" s="37"/>
    </row>
    <row r="51" spans="2:15" ht="12.75">
      <c r="B51">
        <v>43</v>
      </c>
      <c r="C51">
        <v>1092</v>
      </c>
      <c r="D51">
        <f t="shared" si="0"/>
        <v>1063</v>
      </c>
      <c r="E51">
        <f t="shared" si="1"/>
        <v>71.66666666666667</v>
      </c>
      <c r="F51">
        <f t="shared" si="2"/>
        <v>222.66848816029142</v>
      </c>
      <c r="I51" s="2"/>
      <c r="J51" s="2"/>
      <c r="K51" s="2"/>
      <c r="L51" s="35"/>
      <c r="M51" s="36"/>
      <c r="N51" s="36"/>
      <c r="O51" s="37"/>
    </row>
    <row r="52" spans="2:15" ht="12.75">
      <c r="B52">
        <v>44</v>
      </c>
      <c r="C52">
        <v>1144</v>
      </c>
      <c r="D52">
        <f t="shared" si="0"/>
        <v>1115</v>
      </c>
      <c r="E52">
        <f t="shared" si="1"/>
        <v>73.33333333333334</v>
      </c>
      <c r="F52">
        <f t="shared" si="2"/>
        <v>233.56102003642985</v>
      </c>
      <c r="I52" s="2"/>
      <c r="J52" s="2"/>
      <c r="K52" s="2"/>
      <c r="L52" s="35"/>
      <c r="M52" s="36"/>
      <c r="N52" s="36"/>
      <c r="O52" s="37"/>
    </row>
    <row r="53" spans="2:15" ht="12.75">
      <c r="B53">
        <v>45</v>
      </c>
      <c r="C53">
        <v>1191</v>
      </c>
      <c r="D53">
        <f t="shared" si="0"/>
        <v>1162</v>
      </c>
      <c r="E53">
        <f t="shared" si="1"/>
        <v>75</v>
      </c>
      <c r="F53">
        <f t="shared" si="2"/>
        <v>243.4061930783242</v>
      </c>
      <c r="I53" s="2"/>
      <c r="L53" s="38"/>
      <c r="M53" s="39"/>
      <c r="N53" s="39"/>
      <c r="O53" s="40"/>
    </row>
  </sheetData>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Caduta verticale, filmata, misure sullo schermo col righello virtuale; calcolo accelerazione a=2s/t^2.xls</dc:title>
  <dc:subject/>
  <dc:creator>Roberto Occa</dc:creator>
  <cp:keywords/>
  <dc:description/>
  <cp:lastModifiedBy>Roberto Occa</cp:lastModifiedBy>
  <cp:lastPrinted>2007-12-03T12:11:15Z</cp:lastPrinted>
  <dcterms:created xsi:type="dcterms:W3CDTF">2007-11-26T12:56:33Z</dcterms:created>
  <dcterms:modified xsi:type="dcterms:W3CDTF">2007-12-03T12:13:18Z</dcterms:modified>
  <cp:category/>
  <cp:version/>
  <cp:contentType/>
  <cp:contentStatus/>
</cp:coreProperties>
</file>